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GU\ShanghaiU\IUSSP\00_Chinese\2015\Final\_Chinese_Online\"/>
    </mc:Choice>
  </mc:AlternateContent>
  <xr:revisionPtr revIDLastSave="0" documentId="13_ncr:1_{DB19ABB0-A8A5-465C-A9A7-DE42A4EB3537}" xr6:coauthVersionLast="47" xr6:coauthVersionMax="47" xr10:uidLastSave="{00000000-0000-0000-0000-000000000000}"/>
  <bookViews>
    <workbookView xWindow="-108" yWindow="-108" windowWidth="23256" windowHeight="12252" xr2:uid="{00000000-000D-0000-FFFF-FFFF00000000}"/>
  </bookViews>
  <sheets>
    <sheet name="Introduction" sheetId="5" r:id="rId1"/>
    <sheet name="Method" sheetId="3" r:id="rId2"/>
    <sheet name="Diagnostic plot" sheetId="2" r:id="rId3"/>
  </sheets>
  <externalReferences>
    <externalReference r:id="rId4"/>
    <externalReference r:id="rId5"/>
  </externalReferences>
  <definedNames>
    <definedName name="__123Graph_A" hidden="1">'[1]Deadkids correction to CEB'!$Z$26:$Z$42</definedName>
    <definedName name="__123Graph_AADJUST" hidden="1">'[1]Deadkids correction to CEB'!$Z$26:$Z$42</definedName>
    <definedName name="__123Graph_ACOMPARE" hidden="1">'[1]Deadkids correction to CEB'!$X$3:$X$18</definedName>
    <definedName name="__123Graph_B" hidden="1">'[1]Deadkids correction to CEB'!$AC$26:$AC$42</definedName>
    <definedName name="__123Graph_BADJUST" hidden="1">'[1]Deadkids correction to CEB'!$AC$26:$AC$42</definedName>
    <definedName name="__123Graph_BCOMPARE" hidden="1">'[1]Deadkids correction to CEB'!$Y$3:$Y$19</definedName>
    <definedName name="__123Graph_C" hidden="1">'[1]Deadkids correction to CEB'!$AA$26:$AA$60</definedName>
    <definedName name="__123Graph_CADJUST" hidden="1">'[1]Deadkids correction to CEB'!$AA$26:$AA$60</definedName>
    <definedName name="__123Graph_CCOMPARE" hidden="1">'[1]Deadkids correction to CEB'!$X$3:$X$9</definedName>
    <definedName name="__123Graph_DCOMPARE" hidden="1">'[1]Deadkids correction to CEB'!$Y$3:$Y$9</definedName>
    <definedName name="__123Graph_F" hidden="1">'[1]Deadkids correction to CEB'!$AE$26:$AE$49</definedName>
    <definedName name="__123Graph_FADJUST" hidden="1">'[1]Deadkids correction to CEB'!$AE$26:$AE$49</definedName>
    <definedName name="__123Graph_LBL_A" hidden="1">'[1]Deadkids correction to CEB'!$AB$26:$AB$42</definedName>
    <definedName name="__123Graph_LBL_AADJUST" hidden="1">'[1]Deadkids correction to CEB'!$AB$26:$AB$42</definedName>
    <definedName name="__123Graph_LBL_ACOMPARE" hidden="1">'[1]Deadkids correction to CEB'!$V$3:$V$19</definedName>
    <definedName name="__123Graph_LBL_CCOMPARE" hidden="1">'[1]Deadkids correction to CEB'!$V$3:$V$9</definedName>
    <definedName name="__123Graph_LBL_F" hidden="1">'[1]Deadkids correction to CEB'!$AF$26:$AF$49</definedName>
    <definedName name="__123Graph_LBL_FADJUST" hidden="1">'[1]Deadkids correction to CEB'!$AF$26:$AF$49</definedName>
    <definedName name="__123Graph_X" hidden="1">'[1]Deadkids correction to CEB'!$Y$26:$Y$60</definedName>
    <definedName name="__123Graph_XADJUST" hidden="1">'[1]Deadkids correction to CEB'!$Y$26:$Y$60</definedName>
    <definedName name="__123Graph_XCOMPARE" hidden="1">'[1]Deadkids correction to CEB'!$W$3:$W$19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Sort" localSheetId="0" hidden="1">#REF!</definedName>
    <definedName name="_Sort" localSheetId="1" hidden="1">#REF!</definedName>
    <definedName name="_Sort" hidden="1">#REF!</definedName>
    <definedName name="ALPHAC" localSheetId="0">#REF!</definedName>
    <definedName name="ALPHAC" localSheetId="1">#REF!</definedName>
    <definedName name="ALPHAC">#REF!</definedName>
    <definedName name="ALPHAF" localSheetId="0">#REF!</definedName>
    <definedName name="ALPHAF" localSheetId="1">#REF!</definedName>
    <definedName name="ALPHAF">#REF!</definedName>
    <definedName name="ALPHAP" localSheetId="1">#REF!</definedName>
    <definedName name="ALPHAP">#REF!</definedName>
    <definedName name="BETAC" localSheetId="1">#REF!</definedName>
    <definedName name="BETAC">#REF!</definedName>
    <definedName name="BETAF" localSheetId="1">#REF!</definedName>
    <definedName name="BETAF">#REF!</definedName>
    <definedName name="BETAP" localSheetId="1">#REF!</definedName>
    <definedName name="BETAP">#REF!</definedName>
    <definedName name="CCONST" localSheetId="1">#REF!</definedName>
    <definedName name="CCONST">#REF!</definedName>
    <definedName name="CINTERCEPT" localSheetId="1">#REF!</definedName>
    <definedName name="CINTERCEPT">#REF!</definedName>
    <definedName name="correctparities">Method!$AU$16:$AU$17</definedName>
    <definedName name="CSLOP" localSheetId="1">#REF!</definedName>
    <definedName name="CSLOP">#REF!</definedName>
    <definedName name="FCONST" localSheetId="1">#REF!</definedName>
    <definedName name="FCONST">#REF!</definedName>
    <definedName name="FINTERCEPT" localSheetId="1">#REF!</definedName>
    <definedName name="FINTERCEPT">#REF!</definedName>
    <definedName name="FPTS" localSheetId="1">#REF!</definedName>
    <definedName name="FPTS">#REF!</definedName>
    <definedName name="FSLOP" localSheetId="1">#REF!</definedName>
    <definedName name="FSLOP">#REF!</definedName>
    <definedName name="graph1" hidden="1">[2]GOMP!$Z$26:$Z$42</definedName>
    <definedName name="graph10" hidden="1">[2]GOMP!$Y$3:$Y$9</definedName>
    <definedName name="graph11" hidden="1">[2]GOMP!$AE$26:$AE$49</definedName>
    <definedName name="graph12" hidden="1">[2]GOMP!$AE$26:$AE$49</definedName>
    <definedName name="graph13" hidden="1">[2]GOMP!$AB$26:$AB$42</definedName>
    <definedName name="graph14" hidden="1">[2]GOMP!$AB$26:$AB$42</definedName>
    <definedName name="graph15" hidden="1">[2]GOMP!$V$3:$V$19</definedName>
    <definedName name="graph16" hidden="1">[2]GOMP!$V$3:$V$9</definedName>
    <definedName name="graph17" hidden="1">[2]GOMP!$AF$26:$AF$49</definedName>
    <definedName name="graph18" hidden="1">[2]GOMP!$AF$26:$AF$49</definedName>
    <definedName name="graph19" hidden="1">[2]GOMP!$Y$26:$Y$60</definedName>
    <definedName name="graph1a" localSheetId="0" hidden="1">#REF!</definedName>
    <definedName name="graph1a" localSheetId="1" hidden="1">#REF!</definedName>
    <definedName name="graph1a" hidden="1">#REF!</definedName>
    <definedName name="graph2" hidden="1">[2]GOMP!$Z$26:$Z$42</definedName>
    <definedName name="graph20" hidden="1">[2]GOMP!$Y$26:$Y$60</definedName>
    <definedName name="graph21" hidden="1">[2]GOMP!$W$3:$W$19</definedName>
    <definedName name="graph3" hidden="1">[2]GOMP!$X$3:$X$18</definedName>
    <definedName name="graph4" hidden="1">[2]GOMP!$AC$26:$AC$42</definedName>
    <definedName name="graph5" hidden="1">[2]GOMP!$AC$26:$AC$42</definedName>
    <definedName name="graph6" hidden="1">[2]GOMP!$Y$3:$Y$19</definedName>
    <definedName name="graph7" hidden="1">[2]GOMP!$AA$26:$AA$60</definedName>
    <definedName name="graph8" hidden="1">[2]GOMP!$AA$26:$AA$60</definedName>
    <definedName name="graph9" hidden="1">[2]GOMP!$X$3:$X$9</definedName>
    <definedName name="HALF" localSheetId="0">#REF!</definedName>
    <definedName name="HALF" localSheetId="1">#REF!</definedName>
    <definedName name="HALF">#REF!</definedName>
    <definedName name="IMPORT" localSheetId="0">#REF!</definedName>
    <definedName name="IMPORT" localSheetId="1">#REF!</definedName>
    <definedName name="IMPORT">#REF!</definedName>
    <definedName name="INPUT" localSheetId="0">#REF!</definedName>
    <definedName name="INPUT" localSheetId="1">#REF!</definedName>
    <definedName name="INPUT">#REF!</definedName>
    <definedName name="LEGB" localSheetId="1">#REF!</definedName>
    <definedName name="LEGB">#REF!</definedName>
    <definedName name="LEGC" localSheetId="1">#REF!</definedName>
    <definedName name="LEGC">#REF!</definedName>
    <definedName name="LEVELC" localSheetId="1">#REF!</definedName>
    <definedName name="LEVELC">#REF!</definedName>
    <definedName name="LEVELF" localSheetId="1">#REF!</definedName>
    <definedName name="LEVELF">#REF!</definedName>
    <definedName name="LEVELP" localSheetId="1">#REF!</definedName>
    <definedName name="LEVELP">#REF!</definedName>
    <definedName name="MAXF" localSheetId="1">#REF!</definedName>
    <definedName name="MAXF">#REF!</definedName>
    <definedName name="MAXP" localSheetId="1">#REF!</definedName>
    <definedName name="MAXP">#REF!</definedName>
    <definedName name="MINF" localSheetId="1">#REF!</definedName>
    <definedName name="MINF">#REF!</definedName>
    <definedName name="MINP" localSheetId="1">#REF!</definedName>
    <definedName name="MINP">#REF!</definedName>
    <definedName name="NC" localSheetId="1">#REF!</definedName>
    <definedName name="NC">#REF!</definedName>
    <definedName name="NF" localSheetId="1">#REF!</definedName>
    <definedName name="NF">#REF!</definedName>
    <definedName name="NONE" localSheetId="1">#REF!</definedName>
    <definedName name="NONE">#REF!</definedName>
    <definedName name="NP" localSheetId="1">#REF!</definedName>
    <definedName name="NP">#REF!</definedName>
    <definedName name="ONE_AHALF" localSheetId="1">#REF!</definedName>
    <definedName name="ONE_AHALF">#REF!</definedName>
    <definedName name="PCONST" localSheetId="1">#REF!</definedName>
    <definedName name="PCONST">#REF!</definedName>
    <definedName name="PINTERCEPT" localSheetId="1">#REF!</definedName>
    <definedName name="PINTERCEPT">#REF!</definedName>
    <definedName name="PPTS" localSheetId="1">#REF!</definedName>
    <definedName name="PPTS">#REF!</definedName>
    <definedName name="_xlnm.Print_Area" localSheetId="1">Method!$L$1:$U$46</definedName>
    <definedName name="PSLOP" localSheetId="0">#REF!</definedName>
    <definedName name="PSLOP" localSheetId="1">#REF!</definedName>
    <definedName name="PSLOP">#REF!</definedName>
    <definedName name="SHIFT" localSheetId="0">#REF!</definedName>
    <definedName name="SHIFT" localSheetId="1">#REF!</definedName>
    <definedName name="SHIFT">#REF!</definedName>
    <definedName name="TITLE" localSheetId="0">#REF!</definedName>
    <definedName name="TITLE" localSheetId="1">#REF!</definedName>
    <definedName name="TITLE">#REF!</definedName>
    <definedName name="WHICH" localSheetId="1">#REF!</definedName>
    <definedName name="WHICH">#REF!</definedName>
    <definedName name="WHOLE" localSheetId="1">#REF!</definedName>
    <definedName name="WHOLE">#REF!</definedName>
    <definedName name="XC" localSheetId="1">#REF!</definedName>
    <definedName name="XC">#REF!</definedName>
    <definedName name="XF" localSheetId="1">#REF!</definedName>
    <definedName name="XF">#REF!</definedName>
    <definedName name="XP" localSheetId="1">#REF!</definedName>
    <definedName name="XP">#REF!</definedName>
    <definedName name="XXC" localSheetId="1">#REF!</definedName>
    <definedName name="XXC">#REF!</definedName>
    <definedName name="XXF" localSheetId="1">#REF!</definedName>
    <definedName name="XXF">#REF!</definedName>
    <definedName name="XXP" localSheetId="1">#REF!</definedName>
    <definedName name="XXP">#REF!</definedName>
    <definedName name="XYC" localSheetId="1">#REF!</definedName>
    <definedName name="XYC">#REF!</definedName>
    <definedName name="XYF" localSheetId="1">#REF!</definedName>
    <definedName name="XYF">#REF!</definedName>
    <definedName name="XYP" localSheetId="1">#REF!</definedName>
    <definedName name="XYP">#REF!</definedName>
    <definedName name="YC" localSheetId="1">#REF!</definedName>
    <definedName name="YC">#REF!</definedName>
    <definedName name="YF" localSheetId="1">#REF!</definedName>
    <definedName name="YF">#REF!</definedName>
    <definedName name="YP" localSheetId="1">#REF!</definedName>
    <definedName name="YP">#REF!</definedName>
    <definedName name="YYC" localSheetId="1">#REF!</definedName>
    <definedName name="YYC">#REF!</definedName>
    <definedName name="YYF" localSheetId="1">#REF!</definedName>
    <definedName name="YYF">#REF!</definedName>
    <definedName name="YYP" localSheetId="1">#REF!</definedName>
    <definedName name="YYP">#REF!</definedName>
    <definedName name="Z_13C2D283_F9BD_4961_9283_0DA2895D8229_.wvu.PrintArea" localSheetId="1" hidden="1">Method!$L$1:$U$46</definedName>
  </definedNames>
  <calcPr calcId="191029"/>
  <customWorkbookViews>
    <customWorkbookView name="Feng Qiushi - Personal View" guid="{13C2D283-F9BD-4961-9283-0DA2895D8229}" mergeInterval="0" personalView="1" maximized="1" windowWidth="1832" windowHeight="710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15" i="3" l="1"/>
  <c r="AK4" i="3" s="1"/>
  <c r="J11" i="3"/>
  <c r="J10" i="3"/>
  <c r="J35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9" i="3"/>
  <c r="J8" i="3"/>
  <c r="J7" i="3"/>
  <c r="J6" i="3"/>
  <c r="J5" i="3"/>
  <c r="J4" i="3"/>
  <c r="AF3" i="3"/>
  <c r="AE3" i="3"/>
  <c r="AD3" i="3"/>
  <c r="AC3" i="3"/>
  <c r="AB3" i="3"/>
  <c r="AA3" i="3"/>
  <c r="Z3" i="3"/>
  <c r="Y3" i="3"/>
  <c r="I36" i="3"/>
  <c r="AQ36" i="3" s="1"/>
  <c r="H36" i="3"/>
  <c r="AP36" i="3" s="1"/>
  <c r="G36" i="3"/>
  <c r="AO36" i="3" s="1"/>
  <c r="F36" i="3"/>
  <c r="AN36" i="3"/>
  <c r="E36" i="3"/>
  <c r="AM36" i="3" s="1"/>
  <c r="D36" i="3"/>
  <c r="AL36" i="3" s="1"/>
  <c r="C36" i="3"/>
  <c r="AK36" i="3" s="1"/>
  <c r="B36" i="3"/>
  <c r="AJ36" i="3"/>
  <c r="J34" i="3"/>
  <c r="J33" i="3"/>
  <c r="J32" i="3"/>
  <c r="J31" i="3"/>
  <c r="J30" i="3"/>
  <c r="J29" i="3"/>
  <c r="J28" i="3"/>
  <c r="J27" i="3"/>
  <c r="M4" i="3"/>
  <c r="J36" i="3" l="1"/>
  <c r="AR36" i="3" s="1"/>
  <c r="AK33" i="3"/>
  <c r="N33" i="3" s="1"/>
  <c r="Z33" i="3" s="1"/>
  <c r="AJ15" i="3"/>
  <c r="M15" i="3" s="1"/>
  <c r="Y15" i="3" s="1"/>
  <c r="AJ28" i="3"/>
  <c r="AQ9" i="3"/>
  <c r="T9" i="3" s="1"/>
  <c r="AP11" i="3"/>
  <c r="S11" i="3" s="1"/>
  <c r="AO18" i="3"/>
  <c r="R18" i="3" s="1"/>
  <c r="AN20" i="3"/>
  <c r="Q20" i="3" s="1"/>
  <c r="AC20" i="3" s="1"/>
  <c r="AM23" i="3"/>
  <c r="P23" i="3" s="1"/>
  <c r="AB23" i="3" s="1"/>
  <c r="AL31" i="3"/>
  <c r="O31" i="3" s="1"/>
  <c r="AA31" i="3" s="1"/>
  <c r="AK32" i="3"/>
  <c r="N32" i="3" s="1"/>
  <c r="Z32" i="3" s="1"/>
  <c r="AJ4" i="3"/>
  <c r="AQ11" i="3"/>
  <c r="T11" i="3" s="1"/>
  <c r="AP18" i="3"/>
  <c r="S18" i="3" s="1"/>
  <c r="AO19" i="3"/>
  <c r="R19" i="3" s="1"/>
  <c r="AJ14" i="3"/>
  <c r="AJ24" i="3"/>
  <c r="M24" i="3" s="1"/>
  <c r="Y24" i="3" s="1"/>
  <c r="AQ33" i="3"/>
  <c r="T33" i="3" s="1"/>
  <c r="AF33" i="3" s="1"/>
  <c r="AQ8" i="3"/>
  <c r="T8" i="3" s="1"/>
  <c r="AP9" i="3"/>
  <c r="S9" i="3" s="1"/>
  <c r="AO11" i="3"/>
  <c r="R11" i="3" s="1"/>
  <c r="AN19" i="3"/>
  <c r="Q19" i="3" s="1"/>
  <c r="AC19" i="3" s="1"/>
  <c r="AM21" i="3"/>
  <c r="P21" i="3" s="1"/>
  <c r="AB21" i="3" s="1"/>
  <c r="AL24" i="3"/>
  <c r="O24" i="3" s="1"/>
  <c r="AA24" i="3" s="1"/>
  <c r="AK25" i="3"/>
  <c r="N25" i="3" s="1"/>
  <c r="Z25" i="3" s="1"/>
  <c r="AJ18" i="3"/>
  <c r="M18" i="3" s="1"/>
  <c r="Y18" i="3" s="1"/>
  <c r="AN22" i="3"/>
  <c r="Q22" i="3" s="1"/>
  <c r="AC22" i="3" s="1"/>
  <c r="AJ13" i="3"/>
  <c r="AQ29" i="3"/>
  <c r="T29" i="3" s="1"/>
  <c r="AF29" i="3" s="1"/>
  <c r="AP33" i="3"/>
  <c r="S33" i="3" s="1"/>
  <c r="AE33" i="3" s="1"/>
  <c r="AP6" i="3"/>
  <c r="S6" i="3" s="1"/>
  <c r="AO7" i="3"/>
  <c r="R7" i="3" s="1"/>
  <c r="AN12" i="3"/>
  <c r="Q12" i="3" s="1"/>
  <c r="AM20" i="3"/>
  <c r="P20" i="3" s="1"/>
  <c r="AB20" i="3" s="1"/>
  <c r="AL22" i="3"/>
  <c r="O22" i="3" s="1"/>
  <c r="AA22" i="3" s="1"/>
  <c r="AK23" i="3"/>
  <c r="N23" i="3" s="1"/>
  <c r="Z23" i="3" s="1"/>
  <c r="AL32" i="3"/>
  <c r="O32" i="3" s="1"/>
  <c r="AA32" i="3" s="1"/>
  <c r="AJ11" i="3"/>
  <c r="M11" i="3" s="1"/>
  <c r="Y11" i="3" s="1"/>
  <c r="AQ28" i="3"/>
  <c r="T28" i="3" s="1"/>
  <c r="AP29" i="3"/>
  <c r="S29" i="3" s="1"/>
  <c r="AE29" i="3" s="1"/>
  <c r="AO31" i="3"/>
  <c r="R31" i="3" s="1"/>
  <c r="AD31" i="3" s="1"/>
  <c r="AO6" i="3"/>
  <c r="R6" i="3" s="1"/>
  <c r="AN8" i="3"/>
  <c r="Q8" i="3" s="1"/>
  <c r="AM13" i="3"/>
  <c r="P13" i="3" s="1"/>
  <c r="AB13" i="3" s="1"/>
  <c r="AL21" i="3"/>
  <c r="O21" i="3" s="1"/>
  <c r="AA21" i="3" s="1"/>
  <c r="AK22" i="3"/>
  <c r="N22" i="3" s="1"/>
  <c r="AJ23" i="3"/>
  <c r="M23" i="3" s="1"/>
  <c r="Y23" i="3" s="1"/>
  <c r="AJ7" i="3"/>
  <c r="M7" i="3" s="1"/>
  <c r="Y7" i="3" s="1"/>
  <c r="AJ29" i="3"/>
  <c r="AQ21" i="3"/>
  <c r="T21" i="3" s="1"/>
  <c r="AP28" i="3"/>
  <c r="S28" i="3" s="1"/>
  <c r="AE28" i="3" s="1"/>
  <c r="AO29" i="3"/>
  <c r="R29" i="3" s="1"/>
  <c r="AD29" i="3" s="1"/>
  <c r="AN32" i="3"/>
  <c r="Q32" i="3" s="1"/>
  <c r="AC32" i="3" s="1"/>
  <c r="AN7" i="3"/>
  <c r="Q7" i="3" s="1"/>
  <c r="AM9" i="3"/>
  <c r="P9" i="3" s="1"/>
  <c r="AL14" i="3"/>
  <c r="O14" i="3" s="1"/>
  <c r="AA14" i="3" s="1"/>
  <c r="AK15" i="3"/>
  <c r="N15" i="3" s="1"/>
  <c r="AM30" i="3"/>
  <c r="P30" i="3" s="1"/>
  <c r="AB30" i="3" s="1"/>
  <c r="AK39" i="3"/>
  <c r="AJ22" i="3"/>
  <c r="M22" i="3" s="1"/>
  <c r="Y22" i="3" s="1"/>
  <c r="AJ6" i="3"/>
  <c r="M6" i="3" s="1"/>
  <c r="Y6" i="3" s="1"/>
  <c r="AQ19" i="3"/>
  <c r="T19" i="3" s="1"/>
  <c r="AP21" i="3"/>
  <c r="S21" i="3" s="1"/>
  <c r="AO28" i="3"/>
  <c r="R28" i="3" s="1"/>
  <c r="AD28" i="3" s="1"/>
  <c r="AN30" i="3"/>
  <c r="Q30" i="3" s="1"/>
  <c r="AC30" i="3" s="1"/>
  <c r="AM33" i="3"/>
  <c r="P33" i="3" s="1"/>
  <c r="AB33" i="3" s="1"/>
  <c r="AM8" i="3"/>
  <c r="P8" i="3" s="1"/>
  <c r="AL10" i="3"/>
  <c r="O10" i="3" s="1"/>
  <c r="AK11" i="3"/>
  <c r="N11" i="3" s="1"/>
  <c r="AJ21" i="3"/>
  <c r="AJ5" i="3"/>
  <c r="AQ18" i="3"/>
  <c r="T18" i="3" s="1"/>
  <c r="AP19" i="3"/>
  <c r="S19" i="3" s="1"/>
  <c r="AO21" i="3"/>
  <c r="R21" i="3" s="1"/>
  <c r="AN29" i="3"/>
  <c r="Q29" i="3" s="1"/>
  <c r="AC29" i="3" s="1"/>
  <c r="AM31" i="3"/>
  <c r="P31" i="3" s="1"/>
  <c r="AB31" i="3" s="1"/>
  <c r="AL34" i="3"/>
  <c r="O34" i="3" s="1"/>
  <c r="AA34" i="3" s="1"/>
  <c r="AL9" i="3"/>
  <c r="O9" i="3" s="1"/>
  <c r="AK10" i="3"/>
  <c r="N10" i="3" s="1"/>
  <c r="Z10" i="3"/>
  <c r="Z15" i="3"/>
  <c r="Z11" i="3"/>
  <c r="M14" i="3"/>
  <c r="Y14" i="3" s="1"/>
  <c r="AJ33" i="3"/>
  <c r="AQ32" i="3"/>
  <c r="T32" i="3" s="1"/>
  <c r="AF32" i="3" s="1"/>
  <c r="AQ20" i="3"/>
  <c r="T20" i="3" s="1"/>
  <c r="AQ10" i="3"/>
  <c r="T10" i="3" s="1"/>
  <c r="AP30" i="3"/>
  <c r="S30" i="3" s="1"/>
  <c r="AE30" i="3" s="1"/>
  <c r="AP20" i="3"/>
  <c r="S20" i="3" s="1"/>
  <c r="AP10" i="3"/>
  <c r="S10" i="3" s="1"/>
  <c r="AO30" i="3"/>
  <c r="R30" i="3" s="1"/>
  <c r="AD30" i="3" s="1"/>
  <c r="AO20" i="3"/>
  <c r="R20" i="3" s="1"/>
  <c r="AO10" i="3"/>
  <c r="R10" i="3" s="1"/>
  <c r="AN31" i="3"/>
  <c r="Q31" i="3" s="1"/>
  <c r="AC31" i="3" s="1"/>
  <c r="AN21" i="3"/>
  <c r="Q21" i="3" s="1"/>
  <c r="AC21" i="3" s="1"/>
  <c r="AN11" i="3"/>
  <c r="Q11" i="3" s="1"/>
  <c r="AM32" i="3"/>
  <c r="P32" i="3" s="1"/>
  <c r="AB32" i="3" s="1"/>
  <c r="AM22" i="3"/>
  <c r="AM12" i="3"/>
  <c r="P12" i="3" s="1"/>
  <c r="AB12" i="3" s="1"/>
  <c r="AL33" i="3"/>
  <c r="O33" i="3" s="1"/>
  <c r="AA33" i="3" s="1"/>
  <c r="AL23" i="3"/>
  <c r="O23" i="3" s="1"/>
  <c r="AA23" i="3" s="1"/>
  <c r="AL13" i="3"/>
  <c r="O13" i="3" s="1"/>
  <c r="AA13" i="3" s="1"/>
  <c r="AK34" i="3"/>
  <c r="N34" i="3" s="1"/>
  <c r="AK24" i="3"/>
  <c r="N24" i="3" s="1"/>
  <c r="AK14" i="3"/>
  <c r="N14" i="3" s="1"/>
  <c r="Z14" i="3" s="1"/>
  <c r="AJ27" i="3"/>
  <c r="L40" i="3"/>
  <c r="AQ27" i="3"/>
  <c r="T27" i="3" s="1"/>
  <c r="AQ17" i="3"/>
  <c r="T17" i="3" s="1"/>
  <c r="AQ5" i="3"/>
  <c r="T5" i="3" s="1"/>
  <c r="AP27" i="3"/>
  <c r="S27" i="3" s="1"/>
  <c r="AE27" i="3" s="1"/>
  <c r="AP17" i="3"/>
  <c r="S17" i="3" s="1"/>
  <c r="AP5" i="3"/>
  <c r="S5" i="3" s="1"/>
  <c r="AO27" i="3"/>
  <c r="R27" i="3" s="1"/>
  <c r="AD27" i="3" s="1"/>
  <c r="AO15" i="3"/>
  <c r="R15" i="3" s="1"/>
  <c r="AO5" i="3"/>
  <c r="R5" i="3" s="1"/>
  <c r="AN28" i="3"/>
  <c r="Q28" i="3" s="1"/>
  <c r="AC28" i="3" s="1"/>
  <c r="AN16" i="3"/>
  <c r="Q16" i="3" s="1"/>
  <c r="AC16" i="3" s="1"/>
  <c r="AN6" i="3"/>
  <c r="Q6" i="3" s="1"/>
  <c r="AM29" i="3"/>
  <c r="P29" i="3" s="1"/>
  <c r="AB29" i="3" s="1"/>
  <c r="AM17" i="3"/>
  <c r="P17" i="3" s="1"/>
  <c r="AB17" i="3" s="1"/>
  <c r="AM7" i="3"/>
  <c r="P7" i="3" s="1"/>
  <c r="AL30" i="3"/>
  <c r="O30" i="3" s="1"/>
  <c r="AA30" i="3" s="1"/>
  <c r="AL18" i="3"/>
  <c r="O18" i="3" s="1"/>
  <c r="AA18" i="3" s="1"/>
  <c r="AL8" i="3"/>
  <c r="O8" i="3" s="1"/>
  <c r="AK31" i="3"/>
  <c r="N31" i="3" s="1"/>
  <c r="AK19" i="3"/>
  <c r="N19" i="3" s="1"/>
  <c r="AK9" i="3"/>
  <c r="N9" i="3" s="1"/>
  <c r="AJ19" i="3"/>
  <c r="AJ10" i="3"/>
  <c r="AJ32" i="3"/>
  <c r="AJ25" i="3"/>
  <c r="AQ26" i="3"/>
  <c r="T26" i="3" s="1"/>
  <c r="AQ16" i="3"/>
  <c r="T16" i="3" s="1"/>
  <c r="AQ4" i="3"/>
  <c r="AP26" i="3"/>
  <c r="S26" i="3" s="1"/>
  <c r="AP14" i="3"/>
  <c r="S14" i="3" s="1"/>
  <c r="AP4" i="3"/>
  <c r="AP39" i="3" s="1"/>
  <c r="AO26" i="3"/>
  <c r="R26" i="3" s="1"/>
  <c r="AD26" i="3" s="1"/>
  <c r="AO14" i="3"/>
  <c r="R14" i="3" s="1"/>
  <c r="AO4" i="3"/>
  <c r="AN27" i="3"/>
  <c r="Q27" i="3" s="1"/>
  <c r="AC27" i="3" s="1"/>
  <c r="AN15" i="3"/>
  <c r="Q15" i="3" s="1"/>
  <c r="AC15" i="3" s="1"/>
  <c r="AN5" i="3"/>
  <c r="Q5" i="3" s="1"/>
  <c r="AM28" i="3"/>
  <c r="P28" i="3" s="1"/>
  <c r="AB28" i="3" s="1"/>
  <c r="AM16" i="3"/>
  <c r="P16" i="3" s="1"/>
  <c r="AB16" i="3" s="1"/>
  <c r="AM6" i="3"/>
  <c r="P6" i="3" s="1"/>
  <c r="AL29" i="3"/>
  <c r="O29" i="3" s="1"/>
  <c r="AA29" i="3" s="1"/>
  <c r="AL17" i="3"/>
  <c r="O17" i="3" s="1"/>
  <c r="AA17" i="3" s="1"/>
  <c r="AL7" i="3"/>
  <c r="O7" i="3" s="1"/>
  <c r="AK30" i="3"/>
  <c r="N30" i="3" s="1"/>
  <c r="AK18" i="3"/>
  <c r="AK8" i="3"/>
  <c r="N8" i="3" s="1"/>
  <c r="AJ30" i="3"/>
  <c r="AQ25" i="3"/>
  <c r="T25" i="3" s="1"/>
  <c r="AQ13" i="3"/>
  <c r="T13" i="3" s="1"/>
  <c r="AP25" i="3"/>
  <c r="S25" i="3" s="1"/>
  <c r="AP13" i="3"/>
  <c r="S13" i="3" s="1"/>
  <c r="AO23" i="3"/>
  <c r="R23" i="3" s="1"/>
  <c r="AD23" i="3" s="1"/>
  <c r="AO13" i="3"/>
  <c r="R13" i="3" s="1"/>
  <c r="AN24" i="3"/>
  <c r="Q24" i="3" s="1"/>
  <c r="AC24" i="3" s="1"/>
  <c r="AN14" i="3"/>
  <c r="Q14" i="3" s="1"/>
  <c r="AC14" i="3" s="1"/>
  <c r="AN4" i="3"/>
  <c r="AM25" i="3"/>
  <c r="P25" i="3" s="1"/>
  <c r="AB25" i="3" s="1"/>
  <c r="AM15" i="3"/>
  <c r="P15" i="3" s="1"/>
  <c r="AB15" i="3" s="1"/>
  <c r="AM5" i="3"/>
  <c r="P5" i="3" s="1"/>
  <c r="AL26" i="3"/>
  <c r="O26" i="3" s="1"/>
  <c r="AA26" i="3" s="1"/>
  <c r="AL16" i="3"/>
  <c r="O16" i="3" s="1"/>
  <c r="AA16" i="3" s="1"/>
  <c r="AL6" i="3"/>
  <c r="O6" i="3" s="1"/>
  <c r="AK27" i="3"/>
  <c r="N27" i="3" s="1"/>
  <c r="AK17" i="3"/>
  <c r="N17" i="3" s="1"/>
  <c r="AK7" i="3"/>
  <c r="N7" i="3" s="1"/>
  <c r="AJ17" i="3"/>
  <c r="AJ9" i="3"/>
  <c r="M28" i="3"/>
  <c r="Y28" i="3" s="1"/>
  <c r="AQ34" i="3"/>
  <c r="T34" i="3" s="1"/>
  <c r="AF34" i="3" s="1"/>
  <c r="AQ24" i="3"/>
  <c r="T24" i="3" s="1"/>
  <c r="AQ12" i="3"/>
  <c r="T12" i="3" s="1"/>
  <c r="AP34" i="3"/>
  <c r="S34" i="3" s="1"/>
  <c r="AE34" i="3" s="1"/>
  <c r="AP22" i="3"/>
  <c r="S22" i="3" s="1"/>
  <c r="AP12" i="3"/>
  <c r="S12" i="3" s="1"/>
  <c r="AO34" i="3"/>
  <c r="R34" i="3" s="1"/>
  <c r="AD34" i="3" s="1"/>
  <c r="AO22" i="3"/>
  <c r="R22" i="3" s="1"/>
  <c r="AO12" i="3"/>
  <c r="R12" i="3" s="1"/>
  <c r="AN23" i="3"/>
  <c r="Q23" i="3" s="1"/>
  <c r="AC23" i="3" s="1"/>
  <c r="AN13" i="3"/>
  <c r="Q13" i="3" s="1"/>
  <c r="AC13" i="3" s="1"/>
  <c r="AM24" i="3"/>
  <c r="P24" i="3" s="1"/>
  <c r="AB24" i="3" s="1"/>
  <c r="AM14" i="3"/>
  <c r="P14" i="3" s="1"/>
  <c r="AB14" i="3" s="1"/>
  <c r="AM4" i="3"/>
  <c r="AL25" i="3"/>
  <c r="O25" i="3" s="1"/>
  <c r="AA25" i="3" s="1"/>
  <c r="AL15" i="3"/>
  <c r="O15" i="3" s="1"/>
  <c r="AA15" i="3" s="1"/>
  <c r="AL5" i="3"/>
  <c r="O5" i="3" s="1"/>
  <c r="AK26" i="3"/>
  <c r="N26" i="3" s="1"/>
  <c r="AK16" i="3"/>
  <c r="N16" i="3" s="1"/>
  <c r="AK6" i="3"/>
  <c r="Z24" i="3"/>
  <c r="Z34" i="3"/>
  <c r="Z22" i="3"/>
  <c r="Y4" i="3"/>
  <c r="M13" i="3"/>
  <c r="Y13" i="3" s="1"/>
  <c r="M29" i="3"/>
  <c r="Y29" i="3" s="1"/>
  <c r="AJ39" i="3"/>
  <c r="M21" i="3"/>
  <c r="Y21" i="3" s="1"/>
  <c r="M5" i="3"/>
  <c r="AJ20" i="3"/>
  <c r="AJ16" i="3"/>
  <c r="AJ12" i="3"/>
  <c r="AJ8" i="3"/>
  <c r="AQ31" i="3"/>
  <c r="T31" i="3" s="1"/>
  <c r="AF31" i="3" s="1"/>
  <c r="AQ23" i="3"/>
  <c r="T23" i="3" s="1"/>
  <c r="AQ15" i="3"/>
  <c r="T15" i="3" s="1"/>
  <c r="AQ7" i="3"/>
  <c r="T7" i="3" s="1"/>
  <c r="AP32" i="3"/>
  <c r="S32" i="3" s="1"/>
  <c r="AE32" i="3" s="1"/>
  <c r="AP24" i="3"/>
  <c r="S24" i="3" s="1"/>
  <c r="AP16" i="3"/>
  <c r="S16" i="3" s="1"/>
  <c r="AP8" i="3"/>
  <c r="S8" i="3" s="1"/>
  <c r="AO33" i="3"/>
  <c r="R33" i="3" s="1"/>
  <c r="AD33" i="3" s="1"/>
  <c r="AO25" i="3"/>
  <c r="R25" i="3" s="1"/>
  <c r="AD25" i="3" s="1"/>
  <c r="AO17" i="3"/>
  <c r="R17" i="3" s="1"/>
  <c r="AO9" i="3"/>
  <c r="R9" i="3" s="1"/>
  <c r="AN34" i="3"/>
  <c r="Q34" i="3" s="1"/>
  <c r="AC34" i="3" s="1"/>
  <c r="AN26" i="3"/>
  <c r="Q26" i="3" s="1"/>
  <c r="AC26" i="3" s="1"/>
  <c r="AN18" i="3"/>
  <c r="Q18" i="3" s="1"/>
  <c r="AC18" i="3" s="1"/>
  <c r="AN10" i="3"/>
  <c r="Q10" i="3" s="1"/>
  <c r="AM27" i="3"/>
  <c r="P27" i="3" s="1"/>
  <c r="AB27" i="3" s="1"/>
  <c r="AM19" i="3"/>
  <c r="P19" i="3" s="1"/>
  <c r="AB19" i="3" s="1"/>
  <c r="AM11" i="3"/>
  <c r="P11" i="3" s="1"/>
  <c r="AL28" i="3"/>
  <c r="O28" i="3" s="1"/>
  <c r="AA28" i="3" s="1"/>
  <c r="AL20" i="3"/>
  <c r="O20" i="3" s="1"/>
  <c r="AA20" i="3" s="1"/>
  <c r="AL12" i="3"/>
  <c r="O12" i="3" s="1"/>
  <c r="AA12" i="3" s="1"/>
  <c r="AL4" i="3"/>
  <c r="AR4" i="3" s="1"/>
  <c r="AK29" i="3"/>
  <c r="N29" i="3" s="1"/>
  <c r="AK21" i="3"/>
  <c r="N21" i="3" s="1"/>
  <c r="AK13" i="3"/>
  <c r="N13" i="3" s="1"/>
  <c r="AK5" i="3"/>
  <c r="AJ34" i="3"/>
  <c r="AJ26" i="3"/>
  <c r="AJ31" i="3"/>
  <c r="AQ30" i="3"/>
  <c r="T30" i="3" s="1"/>
  <c r="AF30" i="3" s="1"/>
  <c r="AQ22" i="3"/>
  <c r="T22" i="3" s="1"/>
  <c r="AQ14" i="3"/>
  <c r="T14" i="3" s="1"/>
  <c r="AQ6" i="3"/>
  <c r="T6" i="3" s="1"/>
  <c r="AP31" i="3"/>
  <c r="S31" i="3" s="1"/>
  <c r="AE31" i="3" s="1"/>
  <c r="AP23" i="3"/>
  <c r="S23" i="3" s="1"/>
  <c r="AP15" i="3"/>
  <c r="S15" i="3" s="1"/>
  <c r="AP7" i="3"/>
  <c r="S7" i="3" s="1"/>
  <c r="AO32" i="3"/>
  <c r="R32" i="3" s="1"/>
  <c r="AD32" i="3" s="1"/>
  <c r="AO24" i="3"/>
  <c r="R24" i="3" s="1"/>
  <c r="AD24" i="3" s="1"/>
  <c r="AO16" i="3"/>
  <c r="R16" i="3" s="1"/>
  <c r="AO8" i="3"/>
  <c r="R8" i="3" s="1"/>
  <c r="AN33" i="3"/>
  <c r="Q33" i="3" s="1"/>
  <c r="AC33" i="3" s="1"/>
  <c r="AN25" i="3"/>
  <c r="Q25" i="3" s="1"/>
  <c r="AC25" i="3" s="1"/>
  <c r="AN17" i="3"/>
  <c r="Q17" i="3" s="1"/>
  <c r="AC17" i="3" s="1"/>
  <c r="AN9" i="3"/>
  <c r="Q9" i="3" s="1"/>
  <c r="AM34" i="3"/>
  <c r="P34" i="3" s="1"/>
  <c r="AB34" i="3" s="1"/>
  <c r="AM26" i="3"/>
  <c r="P26" i="3" s="1"/>
  <c r="AB26" i="3" s="1"/>
  <c r="AM18" i="3"/>
  <c r="P18" i="3" s="1"/>
  <c r="AB18" i="3" s="1"/>
  <c r="AM10" i="3"/>
  <c r="P10" i="3" s="1"/>
  <c r="AL27" i="3"/>
  <c r="O27" i="3" s="1"/>
  <c r="AA27" i="3" s="1"/>
  <c r="AL19" i="3"/>
  <c r="O19" i="3" s="1"/>
  <c r="AA19" i="3" s="1"/>
  <c r="AL11" i="3"/>
  <c r="AK28" i="3"/>
  <c r="N28" i="3" s="1"/>
  <c r="AK20" i="3"/>
  <c r="N20" i="3" s="1"/>
  <c r="AK12" i="3"/>
  <c r="N12" i="3" s="1"/>
  <c r="AJ35" i="3" l="1"/>
  <c r="AJ38" i="3" s="1"/>
  <c r="AJ40" i="3"/>
  <c r="N5" i="3"/>
  <c r="AK35" i="3"/>
  <c r="AK38" i="3" s="1"/>
  <c r="AK40" i="3"/>
  <c r="O11" i="3"/>
  <c r="AR11" i="3"/>
  <c r="AR24" i="3"/>
  <c r="U26" i="3"/>
  <c r="Z26" i="3"/>
  <c r="Z17" i="3"/>
  <c r="U17" i="3"/>
  <c r="AN35" i="3"/>
  <c r="AN38" i="3" s="1"/>
  <c r="AN40" i="3"/>
  <c r="AN39" i="3"/>
  <c r="AO40" i="3"/>
  <c r="AO35" i="3"/>
  <c r="AO38" i="3" s="1"/>
  <c r="AO39" i="3"/>
  <c r="AO41" i="3"/>
  <c r="U19" i="3"/>
  <c r="Z19" i="3"/>
  <c r="AR15" i="3"/>
  <c r="U27" i="3"/>
  <c r="Z27" i="3"/>
  <c r="M30" i="3"/>
  <c r="Y30" i="3" s="1"/>
  <c r="AR30" i="3"/>
  <c r="Z31" i="3"/>
  <c r="U31" i="3"/>
  <c r="AR14" i="3"/>
  <c r="AJ41" i="3"/>
  <c r="AR13" i="3"/>
  <c r="AR32" i="3"/>
  <c r="M32" i="3"/>
  <c r="Y32" i="3" s="1"/>
  <c r="M33" i="3"/>
  <c r="Y33" i="3" s="1"/>
  <c r="AR33" i="3"/>
  <c r="M25" i="3"/>
  <c r="Y25" i="3" s="1"/>
  <c r="AR25" i="3"/>
  <c r="U34" i="3"/>
  <c r="M9" i="3"/>
  <c r="Y9" i="3" s="1"/>
  <c r="AR9" i="3"/>
  <c r="AR5" i="3"/>
  <c r="AP35" i="3"/>
  <c r="AP38" i="3" s="1"/>
  <c r="AP40" i="3"/>
  <c r="M10" i="3"/>
  <c r="Y10" i="3" s="1"/>
  <c r="AR10" i="3"/>
  <c r="U8" i="3"/>
  <c r="M19" i="3"/>
  <c r="Y19" i="3" s="1"/>
  <c r="AR19" i="3"/>
  <c r="P22" i="3"/>
  <c r="AR22" i="3"/>
  <c r="U33" i="3"/>
  <c r="AM35" i="3"/>
  <c r="AM38" i="3" s="1"/>
  <c r="AM40" i="3"/>
  <c r="AM39" i="3"/>
  <c r="AQ40" i="3"/>
  <c r="AR7" i="3"/>
  <c r="N18" i="3"/>
  <c r="AR18" i="3"/>
  <c r="U32" i="3"/>
  <c r="M27" i="3"/>
  <c r="Y27" i="3" s="1"/>
  <c r="AR27" i="3"/>
  <c r="U14" i="3"/>
  <c r="AR23" i="3"/>
  <c r="U24" i="3"/>
  <c r="M17" i="3"/>
  <c r="Y17" i="3" s="1"/>
  <c r="AR17" i="3"/>
  <c r="N6" i="3"/>
  <c r="AR6" i="3"/>
  <c r="AR29" i="3"/>
  <c r="U30" i="3"/>
  <c r="Z30" i="3"/>
  <c r="AQ39" i="3"/>
  <c r="AQ35" i="3"/>
  <c r="AQ38" i="3" s="1"/>
  <c r="AR21" i="3"/>
  <c r="U23" i="3"/>
  <c r="U15" i="3"/>
  <c r="U10" i="3"/>
  <c r="AP41" i="3"/>
  <c r="Z16" i="3"/>
  <c r="U16" i="3"/>
  <c r="U7" i="3"/>
  <c r="U9" i="3"/>
  <c r="U25" i="3"/>
  <c r="AR28" i="3"/>
  <c r="U13" i="3"/>
  <c r="Z13" i="3"/>
  <c r="U21" i="3"/>
  <c r="Z21" i="3"/>
  <c r="Z12" i="3"/>
  <c r="U12" i="3"/>
  <c r="Z29" i="3"/>
  <c r="U29" i="3"/>
  <c r="AR8" i="3"/>
  <c r="M8" i="3"/>
  <c r="Y8" i="3" s="1"/>
  <c r="U20" i="3"/>
  <c r="Z20" i="3"/>
  <c r="AL35" i="3"/>
  <c r="AL38" i="3" s="1"/>
  <c r="AL40" i="3"/>
  <c r="AL39" i="3"/>
  <c r="AR12" i="3"/>
  <c r="M12" i="3"/>
  <c r="Y12" i="3" s="1"/>
  <c r="M31" i="3"/>
  <c r="Y31" i="3" s="1"/>
  <c r="AR31" i="3"/>
  <c r="M16" i="3"/>
  <c r="Y16" i="3" s="1"/>
  <c r="AR16" i="3"/>
  <c r="M26" i="3"/>
  <c r="Y26" i="3" s="1"/>
  <c r="AR26" i="3"/>
  <c r="AR20" i="3"/>
  <c r="M20" i="3"/>
  <c r="Y20" i="3" s="1"/>
  <c r="U28" i="3"/>
  <c r="Z28" i="3"/>
  <c r="M34" i="3"/>
  <c r="Y34" i="3" s="1"/>
  <c r="AR34" i="3"/>
  <c r="U5" i="3"/>
  <c r="Y5" i="3"/>
  <c r="M35" i="3"/>
  <c r="AL41" i="3" l="1"/>
  <c r="AR35" i="3"/>
  <c r="AN41" i="3"/>
  <c r="AQ41" i="3"/>
  <c r="AK41" i="3"/>
  <c r="M36" i="3"/>
  <c r="M44" i="3" s="1"/>
  <c r="U18" i="3"/>
  <c r="Z18" i="3"/>
  <c r="AM41" i="3"/>
  <c r="AA11" i="3"/>
  <c r="U11" i="3"/>
  <c r="AB22" i="3"/>
  <c r="U22" i="3"/>
  <c r="U6" i="3"/>
  <c r="AV4" i="3" a="1"/>
  <c r="AV14" i="3"/>
  <c r="M43" i="3"/>
  <c r="L42" i="3" l="1"/>
  <c r="L43" i="3"/>
  <c r="L44" i="3"/>
  <c r="AV9" i="3"/>
  <c r="AV10" i="3"/>
  <c r="AW8" i="3"/>
  <c r="AV6" i="3"/>
  <c r="AV8" i="3"/>
  <c r="AW10" i="3"/>
  <c r="AV4" i="3"/>
  <c r="AW5" i="3"/>
  <c r="AW6" i="3"/>
  <c r="AW7" i="3"/>
  <c r="AW4" i="3"/>
  <c r="AV7" i="3"/>
  <c r="AW9" i="3"/>
  <c r="AV5" i="3"/>
  <c r="AY9" i="3" l="1"/>
  <c r="BA9" i="3"/>
  <c r="AX8" i="3"/>
  <c r="AZ8" i="3"/>
  <c r="AX5" i="3"/>
  <c r="AZ5" i="3"/>
  <c r="BA10" i="3"/>
  <c r="AY10" i="3"/>
  <c r="AX7" i="3"/>
  <c r="AZ7" i="3"/>
  <c r="AZ6" i="3"/>
  <c r="AX6" i="3"/>
  <c r="BA4" i="3"/>
  <c r="AY4" i="3"/>
  <c r="BA8" i="3"/>
  <c r="AY8" i="3"/>
  <c r="BA7" i="3"/>
  <c r="AY7" i="3"/>
  <c r="AZ10" i="3"/>
  <c r="AX10" i="3"/>
  <c r="BA6" i="3"/>
  <c r="AY6" i="3"/>
  <c r="AZ9" i="3"/>
  <c r="AX9" i="3"/>
  <c r="AY5" i="3"/>
  <c r="BA5" i="3"/>
  <c r="AW13" i="3"/>
  <c r="AX4" i="3"/>
  <c r="AZ4" i="3"/>
  <c r="AW12" i="3"/>
  <c r="AY12" i="3" l="1"/>
  <c r="AY13" i="3"/>
  <c r="BD6" i="3"/>
  <c r="BD5" i="3"/>
  <c r="BD9" i="3"/>
  <c r="BD4" i="3"/>
  <c r="BD10" i="3"/>
  <c r="BD8" i="3"/>
  <c r="BD7" i="3"/>
  <c r="BE8" i="3" l="1"/>
  <c r="BE4" i="3"/>
  <c r="BE6" i="3"/>
  <c r="P4" i="3"/>
  <c r="N4" i="3"/>
  <c r="BE9" i="3"/>
  <c r="AN42" i="3"/>
  <c r="M46" i="3"/>
  <c r="Q4" i="3"/>
  <c r="BE5" i="3"/>
  <c r="BE10" i="3"/>
  <c r="AK42" i="3"/>
  <c r="AJ42" i="3"/>
  <c r="T4" i="3"/>
  <c r="BE7" i="3"/>
  <c r="AP42" i="3"/>
  <c r="R4" i="3"/>
  <c r="S4" i="3"/>
  <c r="O4" i="3"/>
  <c r="BC9" i="3"/>
  <c r="BC6" i="3"/>
  <c r="BC10" i="3"/>
  <c r="BC8" i="3"/>
  <c r="BC5" i="3"/>
  <c r="BC4" i="3"/>
  <c r="BC7" i="3"/>
  <c r="Z8" i="3" l="1"/>
  <c r="Z9" i="3"/>
  <c r="Z7" i="3"/>
  <c r="Z5" i="3"/>
  <c r="Z6" i="3"/>
  <c r="AM42" i="3"/>
  <c r="AB9" i="3"/>
  <c r="AB8" i="3"/>
  <c r="AB11" i="3"/>
  <c r="AB10" i="3"/>
  <c r="AB6" i="3"/>
  <c r="AB7" i="3"/>
  <c r="AB5" i="3"/>
  <c r="AL42" i="3"/>
  <c r="AA9" i="3"/>
  <c r="AA10" i="3"/>
  <c r="AA5" i="3"/>
  <c r="AA8" i="3"/>
  <c r="AA7" i="3"/>
  <c r="AA6" i="3"/>
  <c r="AF18" i="3"/>
  <c r="AF28" i="3"/>
  <c r="AF11" i="3"/>
  <c r="AF19" i="3"/>
  <c r="AF8" i="3"/>
  <c r="AF21" i="3"/>
  <c r="AF9" i="3"/>
  <c r="AF15" i="3"/>
  <c r="AF27" i="3"/>
  <c r="AF5" i="3"/>
  <c r="AF12" i="3"/>
  <c r="AF7" i="3"/>
  <c r="AF26" i="3"/>
  <c r="AF6" i="3"/>
  <c r="AF23" i="3"/>
  <c r="AF13" i="3"/>
  <c r="AF25" i="3"/>
  <c r="AF17" i="3"/>
  <c r="AF14" i="3"/>
  <c r="AF22" i="3"/>
  <c r="AF24" i="3"/>
  <c r="AF20" i="3"/>
  <c r="AF10" i="3"/>
  <c r="AF16" i="3"/>
  <c r="AE11" i="3"/>
  <c r="AE6" i="3"/>
  <c r="AE18" i="3"/>
  <c r="AE19" i="3"/>
  <c r="AE21" i="3"/>
  <c r="AE9" i="3"/>
  <c r="AE23" i="3"/>
  <c r="AE10" i="3"/>
  <c r="AE26" i="3"/>
  <c r="AE5" i="3"/>
  <c r="AE22" i="3"/>
  <c r="AE17" i="3"/>
  <c r="AE20" i="3"/>
  <c r="AE14" i="3"/>
  <c r="AE8" i="3"/>
  <c r="AE13" i="3"/>
  <c r="AE15" i="3"/>
  <c r="AE12" i="3"/>
  <c r="AE16" i="3"/>
  <c r="AE24" i="3"/>
  <c r="AE25" i="3"/>
  <c r="AE7" i="3"/>
  <c r="AD11" i="3"/>
  <c r="AD21" i="3"/>
  <c r="AD18" i="3"/>
  <c r="AD7" i="3"/>
  <c r="AD6" i="3"/>
  <c r="AD19" i="3"/>
  <c r="AD22" i="3"/>
  <c r="AD9" i="3"/>
  <c r="AD12" i="3"/>
  <c r="AD13" i="3"/>
  <c r="AD17" i="3"/>
  <c r="AD20" i="3"/>
  <c r="AD8" i="3"/>
  <c r="AD14" i="3"/>
  <c r="AD16" i="3"/>
  <c r="AD15" i="3"/>
  <c r="AD10" i="3"/>
  <c r="AD5" i="3"/>
  <c r="AC12" i="3"/>
  <c r="AC8" i="3"/>
  <c r="AC7" i="3"/>
  <c r="AC10" i="3"/>
  <c r="AC11" i="3"/>
  <c r="AC6" i="3"/>
  <c r="AC9" i="3"/>
  <c r="AC5" i="3"/>
  <c r="S35" i="3"/>
  <c r="S36" i="3" s="1"/>
  <c r="AE4" i="3"/>
  <c r="N35" i="3"/>
  <c r="N36" i="3" s="1"/>
  <c r="Z4" i="3"/>
  <c r="U4" i="3"/>
  <c r="AA4" i="3"/>
  <c r="O35" i="3"/>
  <c r="O36" i="3" s="1"/>
  <c r="AD4" i="3"/>
  <c r="R35" i="3"/>
  <c r="R36" i="3" s="1"/>
  <c r="AO42" i="3"/>
  <c r="BG4" i="3" s="1" a="1"/>
  <c r="T35" i="3"/>
  <c r="T36" i="3" s="1"/>
  <c r="AF4" i="3"/>
  <c r="P35" i="3"/>
  <c r="P36" i="3" s="1"/>
  <c r="AB4" i="3"/>
  <c r="AQ42" i="3"/>
  <c r="Q35" i="3"/>
  <c r="Q36" i="3" s="1"/>
  <c r="AC4" i="3"/>
  <c r="S43" i="3" l="1"/>
  <c r="S44" i="3"/>
  <c r="R43" i="3"/>
  <c r="R44" i="3"/>
  <c r="O43" i="3"/>
  <c r="O44" i="3"/>
  <c r="Q43" i="3"/>
  <c r="Q44" i="3"/>
  <c r="P43" i="3"/>
  <c r="P44" i="3"/>
  <c r="T43" i="3"/>
  <c r="T44" i="3"/>
  <c r="N43" i="3"/>
  <c r="N44" i="3"/>
  <c r="U35" i="3"/>
  <c r="U36" i="3" s="1"/>
  <c r="BI10" i="3"/>
  <c r="BG6" i="3"/>
  <c r="BG4" i="3"/>
  <c r="BH7" i="3"/>
  <c r="BH9" i="3"/>
  <c r="BI8" i="3"/>
  <c r="BH5" i="3"/>
  <c r="BI9" i="3"/>
  <c r="BG7" i="3"/>
  <c r="BG5" i="3"/>
  <c r="BG8" i="3"/>
  <c r="BH4" i="3"/>
  <c r="BH10" i="3"/>
  <c r="BI5" i="3"/>
  <c r="BH8" i="3"/>
  <c r="BI4" i="3"/>
  <c r="BG10" i="3"/>
  <c r="BI6" i="3"/>
  <c r="BG9" i="3"/>
  <c r="BI7" i="3"/>
  <c r="BH6" i="3"/>
  <c r="AG7" i="3"/>
  <c r="AG30" i="3"/>
  <c r="AG8" i="3"/>
  <c r="AG10" i="3"/>
  <c r="AG6" i="3"/>
  <c r="AG26" i="3"/>
  <c r="AG4" i="3"/>
  <c r="AG27" i="3"/>
  <c r="AG23" i="3"/>
  <c r="AG18" i="3"/>
  <c r="AG11" i="3"/>
  <c r="AG33" i="3"/>
  <c r="AG25" i="3"/>
  <c r="AG19" i="3"/>
  <c r="AG16" i="3"/>
  <c r="AG9" i="3"/>
  <c r="AG31" i="3"/>
  <c r="AG17" i="3"/>
  <c r="AG32" i="3"/>
  <c r="AG15" i="3"/>
  <c r="AG14" i="3"/>
  <c r="AG22" i="3"/>
  <c r="AG34" i="3"/>
  <c r="AG24" i="3"/>
  <c r="AG29" i="3"/>
  <c r="AG20" i="3"/>
  <c r="AG12" i="3"/>
  <c r="AG21" i="3"/>
  <c r="AG28" i="3"/>
  <c r="AG5" i="3"/>
  <c r="AG13" i="3"/>
</calcChain>
</file>

<file path=xl/sharedStrings.xml><?xml version="1.0" encoding="utf-8"?>
<sst xmlns="http://schemas.openxmlformats.org/spreadsheetml/2006/main" count="102" uniqueCount="62">
  <si>
    <t>Z(i)</t>
  </si>
  <si>
    <t>Z*(i)</t>
  </si>
  <si>
    <t>15-19</t>
  </si>
  <si>
    <t>20-24</t>
  </si>
  <si>
    <t>25-29</t>
  </si>
  <si>
    <t>30-34</t>
  </si>
  <si>
    <t>35-39</t>
  </si>
  <si>
    <t>40-44</t>
  </si>
  <si>
    <t>45-49</t>
  </si>
  <si>
    <t>10-14</t>
  </si>
  <si>
    <t>P(i)</t>
  </si>
  <si>
    <t>P*(i)</t>
  </si>
  <si>
    <t>U(i)</t>
  </si>
  <si>
    <t>P**(i)</t>
  </si>
  <si>
    <t>http://demographicestimation.iussp.org/content/el-badry-correction</t>
  </si>
  <si>
    <t>是</t>
  </si>
  <si>
    <t>肯尼亚 1989</t>
  </si>
  <si>
    <t>国家和年份</t>
  </si>
  <si>
    <t>生育数</t>
  </si>
  <si>
    <t>分年龄组和生育数的原始数据</t>
  </si>
  <si>
    <t>未知</t>
  </si>
  <si>
    <t>分年龄组和生育数的校正数据</t>
  </si>
  <si>
    <t>Beta值</t>
  </si>
  <si>
    <t>年龄组</t>
  </si>
  <si>
    <t>观察值</t>
  </si>
  <si>
    <t>否</t>
  </si>
  <si>
    <t>截距 (beta)</t>
  </si>
  <si>
    <t>斜率</t>
  </si>
  <si>
    <t>校正生育数</t>
  </si>
  <si>
    <t>线性拟合值</t>
  </si>
  <si>
    <t>作图的值</t>
  </si>
  <si>
    <t>转置结果</t>
  </si>
  <si>
    <t>被选定点</t>
  </si>
  <si>
    <t>全部点</t>
  </si>
  <si>
    <t>是否需要校正？</t>
  </si>
  <si>
    <t>选择拟合的数据点</t>
  </si>
  <si>
    <t>是否选定</t>
  </si>
  <si>
    <t>合计</t>
  </si>
  <si>
    <t>分年龄组的生育数分布比例</t>
  </si>
  <si>
    <t>拟合的直线</t>
  </si>
  <si>
    <t>是否需要校正不可信的生育数？</t>
  </si>
  <si>
    <t>通过右侧栏目的下拉菜单中的选项，来决定是否要将那些不可信的分年龄生育数当作未知生育数。这里所应用的规则是12岁及以上妇女每18个月最多有1次生育。也就是说，到15岁时最多有两个孩子，到20岁时最多有5个孩子，以此类推。如果决定进行校正，则在右侧绿色的单元格中选择“是”。</t>
  </si>
  <si>
    <t>在相同工作表中，检查U(i)对Z(i)的拟合图。通过删除U9，或U9和U8中的“1”来分别去掉45-49岁组，或45-49岁和40-44岁组的数据，以检查是否能获得更好的拟合 直线。</t>
  </si>
  <si>
    <t>不可信生育数的校正结果</t>
  </si>
  <si>
    <t>生育数未知</t>
  </si>
  <si>
    <t>汇总结果</t>
  </si>
  <si>
    <t>10-14岁</t>
  </si>
  <si>
    <t>15-19岁</t>
  </si>
  <si>
    <t>20-24岁</t>
  </si>
  <si>
    <t>25-29岁</t>
  </si>
  <si>
    <t>30-34岁</t>
  </si>
  <si>
    <t>35-39岁</t>
  </si>
  <si>
    <t>40-44岁</t>
  </si>
  <si>
    <t>45-49岁</t>
  </si>
  <si>
    <t>本电子表格将对生育数进行巴德里校正。</t>
  </si>
  <si>
    <t>数据输入</t>
  </si>
  <si>
    <t xml:space="preserve">本方法的阐述请参见: </t>
  </si>
  <si>
    <r>
      <t>制作一个分母亲年龄（x）的生育数（y）列联表，其中包括生育数未知或者缺失的母亲数。将这些数据输入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工作表中的</t>
    </r>
    <r>
      <rPr>
        <b/>
        <sz val="12"/>
        <rFont val="Arial"/>
        <family val="2"/>
      </rPr>
      <t>B4:I35</t>
    </r>
    <r>
      <rPr>
        <sz val="12"/>
        <rFont val="Arial"/>
        <family val="2"/>
      </rPr>
      <t>单元格区域，确保生育数未知或者缺失的母亲数位于第35行。</t>
    </r>
  </si>
  <si>
    <t>在右边绿色单元格内输入国家名称和数据的年份。</t>
  </si>
  <si>
    <t>应用巴德里校正法来校正平均生育数 -- 应用说明</t>
  </si>
  <si>
    <r>
      <t>校正后的分年龄和分生育数的妇女数位于Method工作表</t>
    </r>
    <r>
      <rPr>
        <b/>
        <sz val="12"/>
        <rFont val="Arial"/>
        <family val="2"/>
      </rPr>
      <t>L2:U36</t>
    </r>
    <r>
      <rPr>
        <sz val="12"/>
        <rFont val="Arial"/>
        <family val="2"/>
      </rPr>
      <t>单元格区域。在校正数据下面，有关于方法运行的汇总信息：是否不可信生育数被校正了，是否使用了校正法（如果生育数未知比例在每个年龄组都小于2%，则没有必要使用校正法）。如果必须使用校正法，那么平均生育数将根据以下两种情况估算：一是Z(i)和U(i)不存在线性关系的情况，一是两者关系可以拟合成一条直线的情况。</t>
    </r>
  </si>
  <si>
    <r>
      <t>开始时，在</t>
    </r>
    <r>
      <rPr>
        <b/>
        <i/>
        <sz val="12"/>
        <rFont val="Arial"/>
        <family val="2"/>
      </rPr>
      <t>Diagnostic plot</t>
    </r>
    <r>
      <rPr>
        <sz val="12"/>
        <rFont val="Arial"/>
        <family val="2"/>
      </rPr>
      <t xml:space="preserve">工作表的 </t>
    </r>
    <r>
      <rPr>
        <b/>
        <sz val="12"/>
        <rFont val="Arial"/>
        <family val="2"/>
      </rPr>
      <t xml:space="preserve">U8:U9 </t>
    </r>
    <r>
      <rPr>
        <sz val="12"/>
        <rFont val="Arial"/>
        <family val="2"/>
      </rPr>
      <t>单元格区域填入1，这样可以将所有点都 包括在回归模型中（不建议剔除较低年龄的数据点，详见网站介绍）。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</si>
</sst>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0.000"/>
    <numFmt numFmtId="166" formatCode="_ * #,##0_ ;_ * \-#,##0_ ;_ * &quot;-&quot;??_ ;_ @_ "/>
    <numFmt numFmtId="167" formatCode="_ * #,##0_ ;_ * \-#,##0_ ;_0_;_ @_ "/>
    <numFmt numFmtId="168" formatCode="General_)"/>
  </numFmts>
  <fonts count="21">
    <font>
      <sz val="8"/>
      <name val="SAS Monospace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SAS Monospace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12"/>
      <color rgb="FF006100"/>
      <name val="Arial"/>
      <family val="2"/>
    </font>
    <font>
      <b/>
      <sz val="10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1"/>
      <name val="Arial Narrow"/>
      <family val="2"/>
    </font>
    <font>
      <b/>
      <sz val="11"/>
      <color rgb="FF9C6500"/>
      <name val="Arial Narrow"/>
      <family val="2"/>
    </font>
    <font>
      <sz val="11"/>
      <color rgb="FF9C6500"/>
      <name val="Arial Narrow"/>
      <family val="2"/>
    </font>
    <font>
      <sz val="11"/>
      <name val="Arial"/>
      <family val="2"/>
    </font>
    <font>
      <b/>
      <sz val="10"/>
      <color rgb="FF9C6500"/>
      <name val="Arial"/>
      <family val="2"/>
    </font>
    <font>
      <b/>
      <i/>
      <sz val="12"/>
      <name val="Arial"/>
      <family val="2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EB9C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theme="9" tint="-0.249977111117893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9" fillId="0" borderId="0" xfId="6" applyFont="1" applyAlignment="1" applyProtection="1"/>
    <xf numFmtId="166" fontId="12" fillId="2" borderId="0" xfId="3" applyNumberFormat="1" applyFont="1" applyFill="1" applyProtection="1">
      <protection locked="0"/>
    </xf>
    <xf numFmtId="167" fontId="12" fillId="2" borderId="0" xfId="3" applyNumberFormat="1" applyFont="1" applyFill="1" applyProtection="1">
      <protection locked="0"/>
    </xf>
    <xf numFmtId="166" fontId="12" fillId="2" borderId="16" xfId="3" applyNumberFormat="1" applyFont="1" applyFill="1" applyBorder="1" applyProtection="1">
      <protection locked="0"/>
    </xf>
    <xf numFmtId="167" fontId="12" fillId="2" borderId="16" xfId="3" applyNumberFormat="1" applyFont="1" applyFill="1" applyBorder="1" applyProtection="1">
      <protection locked="0"/>
    </xf>
    <xf numFmtId="0" fontId="12" fillId="2" borderId="0" xfId="1" applyFont="1" applyBorder="1" applyProtection="1">
      <protection locked="0"/>
    </xf>
    <xf numFmtId="0" fontId="12" fillId="2" borderId="16" xfId="1" applyFont="1" applyBorder="1" applyProtection="1">
      <protection locked="0"/>
    </xf>
    <xf numFmtId="165" fontId="10" fillId="2" borderId="4" xfId="1" applyNumberFormat="1" applyFont="1" applyBorder="1" applyAlignment="1" applyProtection="1">
      <alignment horizontal="center"/>
      <protection locked="0"/>
    </xf>
    <xf numFmtId="165" fontId="10" fillId="2" borderId="7" xfId="1" applyNumberFormat="1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</xf>
    <xf numFmtId="0" fontId="4" fillId="0" borderId="0" xfId="0" applyFont="1" applyProtection="1"/>
    <xf numFmtId="0" fontId="0" fillId="0" borderId="14" xfId="0" applyBorder="1" applyAlignment="1" applyProtection="1"/>
    <xf numFmtId="166" fontId="14" fillId="0" borderId="16" xfId="3" quotePrefix="1" applyNumberFormat="1" applyFont="1" applyBorder="1" applyAlignment="1" applyProtection="1">
      <alignment horizontal="right"/>
    </xf>
    <xf numFmtId="166" fontId="14" fillId="0" borderId="16" xfId="3" quotePrefix="1" applyNumberFormat="1" applyFont="1" applyBorder="1" applyProtection="1"/>
    <xf numFmtId="0" fontId="14" fillId="0" borderId="16" xfId="0" applyFont="1" applyBorder="1" applyProtection="1"/>
    <xf numFmtId="167" fontId="14" fillId="0" borderId="0" xfId="3" applyNumberFormat="1" applyFont="1" applyFill="1" applyProtection="1"/>
    <xf numFmtId="167" fontId="4" fillId="0" borderId="0" xfId="3" applyNumberFormat="1" applyFont="1" applyFill="1" applyProtection="1"/>
    <xf numFmtId="2" fontId="4" fillId="0" borderId="0" xfId="0" applyNumberFormat="1" applyFont="1" applyProtection="1"/>
    <xf numFmtId="167" fontId="13" fillId="3" borderId="0" xfId="2" applyNumberFormat="1" applyFont="1" applyProtection="1"/>
    <xf numFmtId="165" fontId="4" fillId="0" borderId="0" xfId="0" applyNumberFormat="1" applyFont="1" applyProtection="1"/>
    <xf numFmtId="165" fontId="4" fillId="0" borderId="0" xfId="0" applyNumberFormat="1" applyFont="1" applyFill="1" applyProtection="1"/>
    <xf numFmtId="166" fontId="14" fillId="0" borderId="0" xfId="3" applyNumberFormat="1" applyFont="1" applyProtection="1"/>
    <xf numFmtId="0" fontId="4" fillId="0" borderId="16" xfId="0" applyFont="1" applyBorder="1" applyProtection="1"/>
    <xf numFmtId="165" fontId="4" fillId="0" borderId="16" xfId="0" applyNumberFormat="1" applyFont="1" applyFill="1" applyBorder="1" applyProtection="1"/>
    <xf numFmtId="165" fontId="4" fillId="0" borderId="16" xfId="0" applyNumberFormat="1" applyFont="1" applyBorder="1" applyProtection="1"/>
    <xf numFmtId="0" fontId="11" fillId="0" borderId="0" xfId="0" applyFont="1" applyProtection="1"/>
    <xf numFmtId="166" fontId="14" fillId="0" borderId="16" xfId="3" applyNumberFormat="1" applyFont="1" applyBorder="1" applyAlignment="1" applyProtection="1">
      <alignment horizontal="right"/>
    </xf>
    <xf numFmtId="166" fontId="14" fillId="0" borderId="0" xfId="3" applyNumberFormat="1" applyFont="1" applyAlignment="1" applyProtection="1">
      <alignment horizontal="right"/>
    </xf>
    <xf numFmtId="166" fontId="14" fillId="0" borderId="15" xfId="3" applyNumberFormat="1" applyFont="1" applyBorder="1" applyProtection="1"/>
    <xf numFmtId="166" fontId="11" fillId="0" borderId="15" xfId="3" applyNumberFormat="1" applyFont="1" applyBorder="1" applyProtection="1"/>
    <xf numFmtId="166" fontId="4" fillId="0" borderId="0" xfId="3" applyNumberFormat="1" applyFont="1" applyProtection="1"/>
    <xf numFmtId="0" fontId="4" fillId="0" borderId="0" xfId="0" applyFont="1" applyFill="1" applyProtection="1"/>
    <xf numFmtId="0" fontId="14" fillId="0" borderId="0" xfId="0" applyFont="1" applyProtection="1"/>
    <xf numFmtId="0" fontId="15" fillId="3" borderId="3" xfId="2" applyFont="1" applyBorder="1" applyProtection="1"/>
    <xf numFmtId="0" fontId="13" fillId="3" borderId="13" xfId="2" applyFont="1" applyBorder="1" applyProtection="1"/>
    <xf numFmtId="0" fontId="13" fillId="3" borderId="4" xfId="2" applyFont="1" applyBorder="1" applyProtection="1"/>
    <xf numFmtId="0" fontId="16" fillId="3" borderId="2" xfId="2" applyFont="1" applyBorder="1" applyProtection="1"/>
    <xf numFmtId="0" fontId="13" fillId="3" borderId="0" xfId="2" applyFont="1" applyBorder="1" applyProtection="1"/>
    <xf numFmtId="0" fontId="13" fillId="3" borderId="5" xfId="2" applyFont="1" applyBorder="1" applyProtection="1"/>
    <xf numFmtId="0" fontId="15" fillId="3" borderId="2" xfId="2" applyFont="1" applyBorder="1" applyProtection="1"/>
    <xf numFmtId="165" fontId="13" fillId="3" borderId="0" xfId="2" applyNumberFormat="1" applyFont="1" applyBorder="1" applyProtection="1"/>
    <xf numFmtId="0" fontId="15" fillId="3" borderId="6" xfId="2" applyFont="1" applyBorder="1" applyProtection="1"/>
    <xf numFmtId="165" fontId="13" fillId="3" borderId="12" xfId="2" applyNumberFormat="1" applyFont="1" applyBorder="1" applyProtection="1"/>
    <xf numFmtId="0" fontId="13" fillId="3" borderId="12" xfId="2" applyFont="1" applyBorder="1" applyProtection="1"/>
    <xf numFmtId="0" fontId="13" fillId="3" borderId="7" xfId="2" applyFont="1" applyBorder="1" applyProtection="1"/>
    <xf numFmtId="0" fontId="0" fillId="0" borderId="0" xfId="0" applyProtection="1"/>
    <xf numFmtId="0" fontId="4" fillId="0" borderId="14" xfId="0" applyFont="1" applyBorder="1" applyProtection="1"/>
    <xf numFmtId="0" fontId="4" fillId="0" borderId="0" xfId="0" applyFont="1" applyBorder="1" applyProtection="1"/>
    <xf numFmtId="0" fontId="4" fillId="0" borderId="0" xfId="5" applyFont="1" applyProtection="1"/>
    <xf numFmtId="0" fontId="7" fillId="0" borderId="0" xfId="5" applyFont="1" applyProtection="1"/>
    <xf numFmtId="0" fontId="4" fillId="0" borderId="0" xfId="5" applyFont="1" applyAlignment="1" applyProtection="1">
      <alignment horizontal="center"/>
    </xf>
    <xf numFmtId="0" fontId="17" fillId="0" borderId="0" xfId="5" applyFont="1" applyAlignment="1" applyProtection="1">
      <alignment wrapText="1"/>
    </xf>
    <xf numFmtId="0" fontId="4" fillId="0" borderId="0" xfId="5" applyFont="1" applyAlignment="1" applyProtection="1">
      <alignment wrapText="1"/>
    </xf>
    <xf numFmtId="0" fontId="5" fillId="0" borderId="0" xfId="5" applyFont="1" applyProtection="1"/>
    <xf numFmtId="0" fontId="7" fillId="0" borderId="0" xfId="5" applyFont="1" applyAlignment="1" applyProtection="1">
      <alignment vertical="top"/>
    </xf>
    <xf numFmtId="0" fontId="7" fillId="0" borderId="0" xfId="5" applyFont="1" applyAlignment="1" applyProtection="1">
      <alignment wrapText="1"/>
    </xf>
    <xf numFmtId="0" fontId="7" fillId="0" borderId="3" xfId="5" applyFont="1" applyBorder="1" applyAlignment="1" applyProtection="1">
      <alignment horizontal="right"/>
    </xf>
    <xf numFmtId="0" fontId="7" fillId="0" borderId="2" xfId="5" applyFont="1" applyBorder="1" applyAlignment="1" applyProtection="1">
      <alignment horizontal="right"/>
    </xf>
    <xf numFmtId="0" fontId="7" fillId="0" borderId="6" xfId="5" applyFont="1" applyBorder="1" applyAlignment="1" applyProtection="1">
      <alignment horizontal="right"/>
    </xf>
    <xf numFmtId="0" fontId="4" fillId="0" borderId="0" xfId="5" applyFont="1" applyAlignment="1" applyProtection="1">
      <alignment vertical="top"/>
    </xf>
    <xf numFmtId="0" fontId="18" fillId="3" borderId="16" xfId="2" applyFont="1" applyBorder="1" applyAlignment="1" applyProtection="1">
      <alignment horizontal="right"/>
    </xf>
    <xf numFmtId="165" fontId="10" fillId="0" borderId="5" xfId="1" applyNumberFormat="1" applyFont="1" applyFill="1" applyBorder="1" applyAlignment="1" applyProtection="1">
      <alignment horizontal="center"/>
    </xf>
    <xf numFmtId="0" fontId="11" fillId="5" borderId="17" xfId="0" applyFont="1" applyFill="1" applyBorder="1" applyProtection="1"/>
    <xf numFmtId="0" fontId="4" fillId="5" borderId="18" xfId="0" applyFont="1" applyFill="1" applyBorder="1" applyProtection="1"/>
    <xf numFmtId="0" fontId="11" fillId="5" borderId="8" xfId="0" applyFont="1" applyFill="1" applyBorder="1" applyProtection="1"/>
    <xf numFmtId="0" fontId="4" fillId="5" borderId="9" xfId="0" applyFont="1" applyFill="1" applyBorder="1" applyProtection="1"/>
    <xf numFmtId="0" fontId="4" fillId="5" borderId="10" xfId="0" applyFont="1" applyFill="1" applyBorder="1" applyProtection="1"/>
    <xf numFmtId="0" fontId="4" fillId="5" borderId="11" xfId="0" applyFont="1" applyFill="1" applyBorder="1" applyProtection="1"/>
    <xf numFmtId="0" fontId="4" fillId="5" borderId="19" xfId="0" applyFont="1" applyFill="1" applyBorder="1" applyProtection="1"/>
    <xf numFmtId="0" fontId="4" fillId="5" borderId="20" xfId="0" applyFont="1" applyFill="1" applyBorder="1" applyProtection="1"/>
    <xf numFmtId="166" fontId="14" fillId="0" borderId="15" xfId="3" applyNumberFormat="1" applyFont="1" applyBorder="1" applyAlignment="1" applyProtection="1">
      <alignment horizontal="right"/>
    </xf>
    <xf numFmtId="0" fontId="15" fillId="3" borderId="2" xfId="2" applyFont="1" applyBorder="1" applyAlignment="1" applyProtection="1">
      <alignment horizontal="right"/>
    </xf>
    <xf numFmtId="0" fontId="7" fillId="0" borderId="0" xfId="5" applyFont="1" applyAlignment="1" applyProtection="1">
      <alignment vertical="top" wrapText="1"/>
    </xf>
    <xf numFmtId="166" fontId="14" fillId="0" borderId="16" xfId="3" applyNumberFormat="1" applyFont="1" applyBorder="1" applyProtection="1"/>
    <xf numFmtId="0" fontId="5" fillId="4" borderId="1" xfId="4" applyFont="1" applyFill="1" applyBorder="1" applyAlignment="1" applyProtection="1">
      <alignment horizontal="center"/>
    </xf>
    <xf numFmtId="0" fontId="5" fillId="4" borderId="0" xfId="4" applyFont="1" applyFill="1" applyBorder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168" fontId="9" fillId="0" borderId="2" xfId="6" applyNumberFormat="1" applyFont="1" applyFill="1" applyBorder="1" applyAlignment="1" applyProtection="1">
      <alignment horizontal="left"/>
      <protection locked="0"/>
    </xf>
    <xf numFmtId="168" fontId="9" fillId="0" borderId="0" xfId="6" applyNumberFormat="1" applyFont="1" applyFill="1" applyBorder="1" applyAlignment="1" applyProtection="1">
      <alignment horizontal="left"/>
      <protection locked="0"/>
    </xf>
    <xf numFmtId="0" fontId="7" fillId="0" borderId="0" xfId="5" applyFont="1" applyAlignment="1" applyProtection="1">
      <alignment horizontal="left" vertical="top" wrapText="1"/>
    </xf>
    <xf numFmtId="166" fontId="14" fillId="0" borderId="16" xfId="3" quotePrefix="1" applyNumberFormat="1" applyFont="1" applyBorder="1" applyAlignment="1" applyProtection="1">
      <alignment horizontal="center"/>
    </xf>
    <xf numFmtId="0" fontId="14" fillId="0" borderId="14" xfId="0" applyFont="1" applyBorder="1" applyAlignment="1" applyProtection="1">
      <alignment horizontal="center"/>
    </xf>
    <xf numFmtId="0" fontId="7" fillId="0" borderId="0" xfId="5" applyFont="1" applyAlignment="1" applyProtection="1">
      <alignment vertical="top" wrapText="1"/>
    </xf>
  </cellXfs>
  <cellStyles count="7">
    <cellStyle name="Comma" xfId="3" builtinId="3"/>
    <cellStyle name="Good" xfId="1" builtinId="26"/>
    <cellStyle name="Hyperlink" xfId="6" builtinId="8"/>
    <cellStyle name="Neutral" xfId="2" builtinId="28"/>
    <cellStyle name="Normal" xfId="0" builtinId="0"/>
    <cellStyle name="Normal 2" xfId="5" xr:uid="{00000000-0005-0000-0000-000005000000}"/>
    <cellStyle name="Normal 3 2 2" xfId="4" xr:uid="{00000000-0005-0000-0000-000006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肯尼亚 </a:t>
            </a:r>
            <a:r>
              <a:rPr lang="en-US" altLang="zh-CN"/>
              <a:t>1989</a:t>
            </a:r>
            <a:r>
              <a:rPr lang="zh-CN" altLang="en-US"/>
              <a:t>年</a:t>
            </a:r>
            <a:endParaRPr lang="en-US" altLang="zh-CN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数据观测点</c:v>
          </c:tx>
          <c:spPr>
            <a:ln>
              <a:noFill/>
            </a:ln>
          </c:spPr>
          <c:marker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xVal>
            <c:numRef>
              <c:f>Method!$AW$4:$AW$10</c:f>
              <c:numCache>
                <c:formatCode>0.000</c:formatCode>
                <c:ptCount val="7"/>
                <c:pt idx="0">
                  <c:v>0.50095570235739917</c:v>
                </c:pt>
                <c:pt idx="1">
                  <c:v>0.19751367478866236</c:v>
                </c:pt>
                <c:pt idx="2">
                  <c:v>7.0641961801013245E-2</c:v>
                </c:pt>
                <c:pt idx="3">
                  <c:v>4.02661186387544E-2</c:v>
                </c:pt>
                <c:pt idx="4">
                  <c:v>3.2286638026484786E-2</c:v>
                </c:pt>
                <c:pt idx="5">
                  <c:v>3.0413223140495868E-2</c:v>
                </c:pt>
                <c:pt idx="6">
                  <c:v>3.2703886152162014E-2</c:v>
                </c:pt>
              </c:numCache>
            </c:numRef>
          </c:xVal>
          <c:yVal>
            <c:numRef>
              <c:f>Method!$AV$4:$AV$10</c:f>
              <c:numCache>
                <c:formatCode>0.000</c:formatCode>
                <c:ptCount val="7"/>
                <c:pt idx="0">
                  <c:v>0.33766473290634119</c:v>
                </c:pt>
                <c:pt idx="1">
                  <c:v>0.14673296867230234</c:v>
                </c:pt>
                <c:pt idx="2">
                  <c:v>7.3638893513783513E-2</c:v>
                </c:pt>
                <c:pt idx="3">
                  <c:v>5.5000174161412799E-2</c:v>
                </c:pt>
                <c:pt idx="4">
                  <c:v>4.7566322689224498E-2</c:v>
                </c:pt>
                <c:pt idx="5">
                  <c:v>4.4242424242424243E-2</c:v>
                </c:pt>
                <c:pt idx="6">
                  <c:v>4.6319102353585113E-2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2B-4633-8342-98CC3E732E3C}"/>
            </c:ext>
          </c:extLst>
        </c:ser>
        <c:ser>
          <c:idx val="1"/>
          <c:order val="1"/>
          <c:tx>
            <c:v>选定的数据观测点</c:v>
          </c:tx>
          <c:spPr>
            <a:ln>
              <a:noFill/>
              <a:prstDash val="sysDash"/>
            </a:ln>
          </c:spPr>
          <c:marker>
            <c:symbol val="diamond"/>
            <c:size val="7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xVal>
            <c:numRef>
              <c:f>Method!$BA$4:$BA$10</c:f>
              <c:numCache>
                <c:formatCode>0.000</c:formatCode>
                <c:ptCount val="7"/>
                <c:pt idx="0">
                  <c:v>0.50095570235739917</c:v>
                </c:pt>
                <c:pt idx="1">
                  <c:v>0.19751367478866236</c:v>
                </c:pt>
                <c:pt idx="2">
                  <c:v>7.0641961801013245E-2</c:v>
                </c:pt>
                <c:pt idx="3">
                  <c:v>4.02661186387544E-2</c:v>
                </c:pt>
                <c:pt idx="4">
                  <c:v>3.2286638026484786E-2</c:v>
                </c:pt>
                <c:pt idx="5">
                  <c:v>3.0413223140495868E-2</c:v>
                </c:pt>
                <c:pt idx="6">
                  <c:v>3.2703886152162014E-2</c:v>
                </c:pt>
              </c:numCache>
            </c:numRef>
          </c:xVal>
          <c:yVal>
            <c:numRef>
              <c:f>Method!$AZ$4:$AZ$10</c:f>
              <c:numCache>
                <c:formatCode>0.000</c:formatCode>
                <c:ptCount val="7"/>
                <c:pt idx="0">
                  <c:v>0.33766473290634119</c:v>
                </c:pt>
                <c:pt idx="1">
                  <c:v>0.14673296867230234</c:v>
                </c:pt>
                <c:pt idx="2">
                  <c:v>7.3638893513783513E-2</c:v>
                </c:pt>
                <c:pt idx="3">
                  <c:v>5.5000174161412799E-2</c:v>
                </c:pt>
                <c:pt idx="4">
                  <c:v>4.7566322689224498E-2</c:v>
                </c:pt>
                <c:pt idx="5">
                  <c:v>4.4242424242424243E-2</c:v>
                </c:pt>
                <c:pt idx="6">
                  <c:v>4.6319102353585113E-2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2B-4633-8342-98CC3E732E3C}"/>
            </c:ext>
          </c:extLst>
        </c:ser>
        <c:ser>
          <c:idx val="2"/>
          <c:order val="2"/>
          <c:tx>
            <c:strRef>
              <c:f>Method!$BD$2:$BD$3</c:f>
              <c:strCache>
                <c:ptCount val="2"/>
                <c:pt idx="0">
                  <c:v>拟合的直线</c:v>
                </c:pt>
                <c:pt idx="1">
                  <c:v> 全部点 </c:v>
                </c:pt>
              </c:strCache>
            </c:strRef>
          </c:tx>
          <c:spPr>
            <a:ln w="28575">
              <a:solidFill>
                <a:schemeClr val="tx2"/>
              </a:solidFill>
              <a:prstDash val="dash"/>
            </a:ln>
          </c:spPr>
          <c:marker>
            <c:symbol val="none"/>
          </c:marker>
          <c:xVal>
            <c:numRef>
              <c:f>Method!$AW$4:$AW$10</c:f>
              <c:numCache>
                <c:formatCode>0.000</c:formatCode>
                <c:ptCount val="7"/>
                <c:pt idx="0">
                  <c:v>0.50095570235739917</c:v>
                </c:pt>
                <c:pt idx="1">
                  <c:v>0.19751367478866236</c:v>
                </c:pt>
                <c:pt idx="2">
                  <c:v>7.0641961801013245E-2</c:v>
                </c:pt>
                <c:pt idx="3">
                  <c:v>4.02661186387544E-2</c:v>
                </c:pt>
                <c:pt idx="4">
                  <c:v>3.2286638026484786E-2</c:v>
                </c:pt>
                <c:pt idx="5">
                  <c:v>3.0413223140495868E-2</c:v>
                </c:pt>
                <c:pt idx="6">
                  <c:v>3.2703886152162014E-2</c:v>
                </c:pt>
              </c:numCache>
            </c:numRef>
          </c:xVal>
          <c:yVal>
            <c:numRef>
              <c:f>Method!$BD$4:$BD$10</c:f>
              <c:numCache>
                <c:formatCode>0.000</c:formatCode>
                <c:ptCount val="7"/>
                <c:pt idx="0">
                  <c:v>0.33695602832429261</c:v>
                </c:pt>
                <c:pt idx="1">
                  <c:v>0.14948156928884559</c:v>
                </c:pt>
                <c:pt idx="2">
                  <c:v>7.1096890838619725E-2</c:v>
                </c:pt>
                <c:pt idx="3">
                  <c:v>5.232989666112374E-2</c:v>
                </c:pt>
                <c:pt idx="4">
                  <c:v>4.7399963839506884E-2</c:v>
                </c:pt>
                <c:pt idx="5">
                  <c:v>4.6242518889926962E-2</c:v>
                </c:pt>
                <c:pt idx="6">
                  <c:v>4.7657750696758136E-2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D2B-4633-8342-98CC3E732E3C}"/>
            </c:ext>
          </c:extLst>
        </c:ser>
        <c:ser>
          <c:idx val="3"/>
          <c:order val="3"/>
          <c:tx>
            <c:strRef>
              <c:f>Method!$BE$2:$BE$3</c:f>
              <c:strCache>
                <c:ptCount val="2"/>
                <c:pt idx="0">
                  <c:v>拟合的直线</c:v>
                </c:pt>
                <c:pt idx="1">
                  <c:v> 被选定点 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Method!$BA$4:$BA$10</c:f>
              <c:numCache>
                <c:formatCode>0.000</c:formatCode>
                <c:ptCount val="7"/>
                <c:pt idx="0">
                  <c:v>0.50095570235739917</c:v>
                </c:pt>
                <c:pt idx="1">
                  <c:v>0.19751367478866236</c:v>
                </c:pt>
                <c:pt idx="2">
                  <c:v>7.0641961801013245E-2</c:v>
                </c:pt>
                <c:pt idx="3">
                  <c:v>4.02661186387544E-2</c:v>
                </c:pt>
                <c:pt idx="4">
                  <c:v>3.2286638026484786E-2</c:v>
                </c:pt>
                <c:pt idx="5">
                  <c:v>3.0413223140495868E-2</c:v>
                </c:pt>
                <c:pt idx="6">
                  <c:v>3.2703886152162014E-2</c:v>
                </c:pt>
              </c:numCache>
            </c:numRef>
          </c:xVal>
          <c:yVal>
            <c:numRef>
              <c:f>Method!$BE$4:$BE$10</c:f>
              <c:numCache>
                <c:formatCode>0.000</c:formatCode>
                <c:ptCount val="7"/>
                <c:pt idx="0">
                  <c:v>0.33695602832429261</c:v>
                </c:pt>
                <c:pt idx="1">
                  <c:v>0.14948156928884559</c:v>
                </c:pt>
                <c:pt idx="2">
                  <c:v>7.1096890838619725E-2</c:v>
                </c:pt>
                <c:pt idx="3">
                  <c:v>5.232989666112374E-2</c:v>
                </c:pt>
                <c:pt idx="4">
                  <c:v>4.7399963839506884E-2</c:v>
                </c:pt>
                <c:pt idx="5">
                  <c:v>4.6242518889926962E-2</c:v>
                </c:pt>
                <c:pt idx="6">
                  <c:v>4.7657750696758136E-2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D2B-4633-8342-98CC3E732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060864"/>
        <c:axId val="109062784"/>
      </c:scatterChart>
      <c:valAx>
        <c:axId val="10906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Z</a:t>
                </a:r>
                <a:r>
                  <a:rPr lang="en-US"/>
                  <a:t>(</a:t>
                </a:r>
                <a:r>
                  <a:rPr lang="en-US" i="1"/>
                  <a:t>i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109062784"/>
        <c:crosses val="autoZero"/>
        <c:crossBetween val="midCat"/>
      </c:valAx>
      <c:valAx>
        <c:axId val="109062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U</a:t>
                </a:r>
                <a:r>
                  <a:rPr lang="en-US"/>
                  <a:t>(</a:t>
                </a:r>
                <a:r>
                  <a:rPr lang="en-US" i="1"/>
                  <a:t>i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109060864"/>
        <c:crosses val="autoZero"/>
        <c:crossBetween val="midCat"/>
      </c:valAx>
      <c:spPr>
        <a:solidFill>
          <a:schemeClr val="bg1"/>
        </a:solidFill>
      </c:spPr>
    </c:plotArea>
    <c:legend>
      <c:legendPos val="b"/>
      <c:layout>
        <c:manualLayout>
          <c:xMode val="edge"/>
          <c:yMode val="edge"/>
          <c:x val="7.5856991595526432E-2"/>
          <c:y val="0.95382169967569141"/>
          <c:w val="0.85949198155868789"/>
          <c:h val="4.6178300324308551E-2"/>
        </c:manualLayout>
      </c:layout>
      <c:overlay val="0"/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151200</xdr:colOff>
      <xdr:row>39</xdr:row>
      <xdr:rowOff>81450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18</xdr:col>
      <xdr:colOff>485775</xdr:colOff>
      <xdr:row>9</xdr:row>
      <xdr:rowOff>95250</xdr:rowOff>
    </xdr:from>
    <xdr:ext cx="5930265" cy="109347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401175" y="1619250"/>
          <a:ext cx="5930265" cy="10934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ZA" sz="1100" b="1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a) </a:t>
          </a:r>
          <a:r>
            <a:rPr lang="zh-CN" altLang="en-US" sz="1100">
              <a:latin typeface="Arial" pitchFamily="34" charset="0"/>
              <a:cs typeface="Arial" pitchFamily="34" charset="0"/>
            </a:rPr>
            <a:t>开始时，上述绿色阴影区域填入</a:t>
          </a:r>
          <a:r>
            <a:rPr lang="en-US" altLang="zh-CN" sz="1100">
              <a:latin typeface="Arial" pitchFamily="34" charset="0"/>
              <a:cs typeface="Arial" pitchFamily="34" charset="0"/>
            </a:rPr>
            <a:t>1</a:t>
          </a:r>
          <a:r>
            <a:rPr lang="zh-CN" altLang="en-US" sz="1100">
              <a:latin typeface="Arial" pitchFamily="34" charset="0"/>
              <a:cs typeface="Arial" pitchFamily="34" charset="0"/>
            </a:rPr>
            <a:t>，从而将所有点都包括在回归模型中</a:t>
          </a:r>
          <a:endParaRPr lang="en-US" altLang="zh-CN" sz="1100">
            <a:latin typeface="Arial" pitchFamily="34" charset="0"/>
            <a:cs typeface="Arial" pitchFamily="34" charset="0"/>
          </a:endParaRPr>
        </a:p>
        <a:p>
          <a:r>
            <a:rPr lang="zh-CN" altLang="en-US" sz="1100">
              <a:latin typeface="Arial" pitchFamily="34" charset="0"/>
              <a:cs typeface="Arial" pitchFamily="34" charset="0"/>
            </a:rPr>
            <a:t>（不建议剔除较低年龄的数据点，详见网站介绍）</a:t>
          </a:r>
          <a:r>
            <a:rPr lang="zh-CN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。</a:t>
          </a:r>
          <a:endParaRPr lang="en-ZA" sz="1100">
            <a:latin typeface="Arial" pitchFamily="34" charset="0"/>
            <a:cs typeface="Arial" pitchFamily="34" charset="0"/>
          </a:endParaRPr>
        </a:p>
        <a:p>
          <a:pPr algn="l"/>
          <a:r>
            <a:rPr lang="en-ZA" sz="1100" b="1">
              <a:latin typeface="Arial" pitchFamily="34" charset="0"/>
              <a:cs typeface="Arial" pitchFamily="34" charset="0"/>
            </a:rPr>
            <a:t>b) </a:t>
          </a:r>
          <a:r>
            <a:rPr lang="zh-CN" altLang="en-US" sz="1100" b="0">
              <a:latin typeface="Arial" pitchFamily="34" charset="0"/>
              <a:cs typeface="Arial" pitchFamily="34" charset="0"/>
            </a:rPr>
            <a:t>检查</a:t>
          </a:r>
          <a:r>
            <a:rPr lang="en-ZA" sz="1100">
              <a:solidFill>
                <a:schemeClr val="tx1"/>
              </a:solidFill>
              <a:latin typeface="+mn-lt"/>
              <a:ea typeface="+mn-ea"/>
              <a:cs typeface="+mn-cs"/>
            </a:rPr>
            <a:t>U(i)</a:t>
          </a:r>
          <a:r>
            <a:rPr lang="zh-CN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对</a:t>
          </a:r>
          <a:r>
            <a:rPr lang="en-ZA" sz="1100">
              <a:solidFill>
                <a:schemeClr val="tx1"/>
              </a:solidFill>
              <a:latin typeface="+mn-lt"/>
              <a:ea typeface="+mn-ea"/>
              <a:cs typeface="+mn-cs"/>
            </a:rPr>
            <a:t>Z(i)</a:t>
          </a:r>
          <a:r>
            <a:rPr lang="zh-CN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的拟合图。</a:t>
          </a:r>
          <a:r>
            <a:rPr lang="zh-CN" altLang="en-US" sz="1100">
              <a:latin typeface="Arial" pitchFamily="34" charset="0"/>
              <a:cs typeface="Arial" pitchFamily="34" charset="0"/>
            </a:rPr>
            <a:t>通过删除</a:t>
          </a:r>
          <a:r>
            <a:rPr lang="en-ZA" sz="1100">
              <a:latin typeface="Arial" pitchFamily="34" charset="0"/>
              <a:cs typeface="Arial" pitchFamily="34" charset="0"/>
            </a:rPr>
            <a:t>U9</a:t>
          </a:r>
          <a:r>
            <a:rPr lang="zh-CN" altLang="en-US" sz="1100">
              <a:latin typeface="Arial" pitchFamily="34" charset="0"/>
              <a:cs typeface="Arial" pitchFamily="34" charset="0"/>
            </a:rPr>
            <a:t>，或</a:t>
          </a:r>
          <a:r>
            <a:rPr lang="en-US" altLang="zh-CN" sz="1100">
              <a:latin typeface="Arial" pitchFamily="34" charset="0"/>
              <a:cs typeface="Arial" pitchFamily="34" charset="0"/>
            </a:rPr>
            <a:t>U9</a:t>
          </a:r>
          <a:r>
            <a:rPr lang="zh-CN" altLang="en-US" sz="1100">
              <a:latin typeface="Arial" pitchFamily="34" charset="0"/>
              <a:cs typeface="Arial" pitchFamily="34" charset="0"/>
            </a:rPr>
            <a:t>和</a:t>
          </a:r>
          <a:r>
            <a:rPr lang="en-ZA" sz="1100">
              <a:latin typeface="Arial" pitchFamily="34" charset="0"/>
              <a:cs typeface="Arial" pitchFamily="34" charset="0"/>
            </a:rPr>
            <a:t>U8</a:t>
          </a:r>
          <a:r>
            <a:rPr lang="zh-CN" altLang="en-US" sz="1100">
              <a:latin typeface="Arial" pitchFamily="34" charset="0"/>
              <a:cs typeface="Arial" pitchFamily="34" charset="0"/>
            </a:rPr>
            <a:t>中的“</a:t>
          </a:r>
          <a:r>
            <a:rPr lang="en-US" altLang="zh-CN" sz="1100">
              <a:latin typeface="Arial" pitchFamily="34" charset="0"/>
              <a:cs typeface="Arial" pitchFamily="34" charset="0"/>
            </a:rPr>
            <a:t>1”</a:t>
          </a:r>
          <a:r>
            <a:rPr lang="zh-CN" altLang="en-US" sz="1100">
              <a:latin typeface="Arial" pitchFamily="34" charset="0"/>
              <a:cs typeface="Arial" pitchFamily="34" charset="0"/>
            </a:rPr>
            <a:t>来分别去掉</a:t>
          </a:r>
          <a:r>
            <a:rPr lang="en-US" altLang="zh-CN" sz="1100">
              <a:latin typeface="Arial" pitchFamily="34" charset="0"/>
              <a:cs typeface="Arial" pitchFamily="34" charset="0"/>
            </a:rPr>
            <a:t>45-49</a:t>
          </a:r>
          <a:r>
            <a:rPr lang="zh-CN" altLang="en-US" sz="1100">
              <a:latin typeface="Arial" pitchFamily="34" charset="0"/>
              <a:cs typeface="Arial" pitchFamily="34" charset="0"/>
            </a:rPr>
            <a:t>岁组</a:t>
          </a:r>
          <a:r>
            <a:rPr lang="en-US" altLang="zh-CN" sz="1100">
              <a:latin typeface="Arial" pitchFamily="34" charset="0"/>
              <a:cs typeface="Arial" pitchFamily="34" charset="0"/>
            </a:rPr>
            <a:t>,</a:t>
          </a:r>
          <a:r>
            <a:rPr lang="zh-CN" altLang="en-US" sz="1100">
              <a:latin typeface="Arial" pitchFamily="34" charset="0"/>
              <a:cs typeface="Arial" pitchFamily="34" charset="0"/>
            </a:rPr>
            <a:t>或</a:t>
          </a:r>
          <a:r>
            <a:rPr lang="en-US" altLang="zh-CN" sz="1100">
              <a:latin typeface="Arial" pitchFamily="34" charset="0"/>
              <a:cs typeface="Arial" pitchFamily="34" charset="0"/>
            </a:rPr>
            <a:t>45-49</a:t>
          </a:r>
          <a:r>
            <a:rPr lang="zh-CN" altLang="en-US" sz="1100">
              <a:latin typeface="Arial" pitchFamily="34" charset="0"/>
              <a:cs typeface="Arial" pitchFamily="34" charset="0"/>
            </a:rPr>
            <a:t>岁</a:t>
          </a:r>
          <a:endParaRPr lang="en-US" altLang="zh-CN" sz="1100">
            <a:latin typeface="Arial" pitchFamily="34" charset="0"/>
            <a:cs typeface="Arial" pitchFamily="34" charset="0"/>
          </a:endParaRPr>
        </a:p>
        <a:p>
          <a:pPr algn="l"/>
          <a:r>
            <a:rPr lang="zh-CN" altLang="en-US" sz="1100">
              <a:latin typeface="Arial" pitchFamily="34" charset="0"/>
              <a:cs typeface="Arial" pitchFamily="34" charset="0"/>
            </a:rPr>
            <a:t>和</a:t>
          </a:r>
          <a:r>
            <a:rPr lang="en-US" altLang="zh-CN" sz="1100">
              <a:latin typeface="Arial" pitchFamily="34" charset="0"/>
              <a:cs typeface="Arial" pitchFamily="34" charset="0"/>
            </a:rPr>
            <a:t>40-44 </a:t>
          </a:r>
          <a:r>
            <a:rPr lang="zh-CN" altLang="en-US" sz="1100">
              <a:latin typeface="Arial" pitchFamily="34" charset="0"/>
              <a:cs typeface="Arial" pitchFamily="34" charset="0"/>
            </a:rPr>
            <a:t>岁组的数据，以检查是否能获得更好的拟合直线。 </a:t>
          </a:r>
          <a:endParaRPr lang="en-ZA" sz="11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arba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ompertz_C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aw Data"/>
      <sheetName val="El-Badry correction"/>
      <sheetName val="El-Badry (2)"/>
      <sheetName val="Adj. CEB 1, BLYR 1 (2)"/>
      <sheetName val="GOMP (2)"/>
      <sheetName val="Summary ASFRs &amp; TFRs (2)"/>
      <sheetName val="Deadkids correction to CEB"/>
      <sheetName val="Manipulations"/>
      <sheetName val="Adj. CEB 1, BLYR 1"/>
      <sheetName val="Summary ASFRs &amp; TFRs"/>
      <sheetName val="GOMP"/>
      <sheetName val="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V4">
            <v>0</v>
          </cell>
        </row>
        <row r="5">
          <cell r="V5">
            <v>2.828820313291569E-3</v>
          </cell>
        </row>
        <row r="6">
          <cell r="V6">
            <v>1.7220218111561159E-2</v>
          </cell>
        </row>
        <row r="7">
          <cell r="V7">
            <v>3.7969882467608018E-2</v>
          </cell>
        </row>
        <row r="8">
          <cell r="V8">
            <v>6.5031650686778519E-2</v>
          </cell>
        </row>
        <row r="9">
          <cell r="V9">
            <v>9.8023575185855361E-2</v>
          </cell>
        </row>
        <row r="10">
          <cell r="V10">
            <v>0.13739063721012457</v>
          </cell>
        </row>
        <row r="11">
          <cell r="V11">
            <v>0.18277562370487033</v>
          </cell>
        </row>
        <row r="26">
          <cell r="AA26">
            <v>36</v>
          </cell>
          <cell r="AB26">
            <v>0.23556002000000001</v>
          </cell>
          <cell r="AC26">
            <v>223</v>
          </cell>
        </row>
        <row r="27">
          <cell r="AA27">
            <v>37</v>
          </cell>
          <cell r="AB27">
            <v>0.35120604999999999</v>
          </cell>
          <cell r="AC27">
            <v>222</v>
          </cell>
        </row>
        <row r="28">
          <cell r="AA28">
            <v>38</v>
          </cell>
          <cell r="AB28">
            <v>0.25579874000000002</v>
          </cell>
          <cell r="AC28">
            <v>226</v>
          </cell>
        </row>
        <row r="29">
          <cell r="AA29">
            <v>39</v>
          </cell>
          <cell r="AB29">
            <v>0.36016730000000002</v>
          </cell>
          <cell r="AC29">
            <v>252</v>
          </cell>
        </row>
        <row r="30">
          <cell r="AA30">
            <v>40</v>
          </cell>
          <cell r="AB30">
            <v>0.39299674000000001</v>
          </cell>
          <cell r="AC30">
            <v>222</v>
          </cell>
        </row>
        <row r="31">
          <cell r="AA31">
            <v>41</v>
          </cell>
          <cell r="AB31">
            <v>0.44260072</v>
          </cell>
          <cell r="AC31">
            <v>172</v>
          </cell>
        </row>
        <row r="32">
          <cell r="AA32">
            <v>42</v>
          </cell>
          <cell r="AB32">
            <v>0.48064695000000002</v>
          </cell>
          <cell r="AC32">
            <v>195</v>
          </cell>
        </row>
        <row r="33">
          <cell r="AA33">
            <v>43</v>
          </cell>
          <cell r="AB33">
            <v>0.54062270999999995</v>
          </cell>
          <cell r="AC33">
            <v>160</v>
          </cell>
        </row>
        <row r="34">
          <cell r="AA34">
            <v>44</v>
          </cell>
          <cell r="AB34">
            <v>0.32306489999999999</v>
          </cell>
          <cell r="AC34">
            <v>162</v>
          </cell>
        </row>
        <row r="35">
          <cell r="AA35">
            <v>45</v>
          </cell>
          <cell r="AB35">
            <v>0.46572206999999999</v>
          </cell>
          <cell r="AC35">
            <v>176</v>
          </cell>
        </row>
        <row r="36">
          <cell r="AA36">
            <v>46</v>
          </cell>
          <cell r="AB36">
            <v>0.63649986000000003</v>
          </cell>
          <cell r="AC36">
            <v>126</v>
          </cell>
        </row>
        <row r="37">
          <cell r="AA37">
            <v>47</v>
          </cell>
          <cell r="AB37">
            <v>0.51730050000000005</v>
          </cell>
          <cell r="AC37">
            <v>151</v>
          </cell>
        </row>
        <row r="38">
          <cell r="AA38">
            <v>48</v>
          </cell>
          <cell r="AB38">
            <v>0.75751767000000003</v>
          </cell>
          <cell r="AC38">
            <v>122</v>
          </cell>
        </row>
        <row r="39">
          <cell r="AA39">
            <v>49</v>
          </cell>
          <cell r="AB39">
            <v>0.54258373999999998</v>
          </cell>
          <cell r="AC39">
            <v>93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MP"/>
      <sheetName val="COMPARE"/>
      <sheetName val="ADJUST"/>
      <sheetName val="Feeney adj. TFR"/>
    </sheetNames>
    <sheetDataSet>
      <sheetData sheetId="0">
        <row r="3">
          <cell r="V3" t="str">
            <v xml:space="preserve"> </v>
          </cell>
          <cell r="W3">
            <v>-2.4021090835736705</v>
          </cell>
          <cell r="X3" t="e">
            <v>#N/A</v>
          </cell>
          <cell r="Y3">
            <v>-2.4986293679400342</v>
          </cell>
        </row>
        <row r="4">
          <cell r="V4" t="str">
            <v xml:space="preserve">  F20</v>
          </cell>
          <cell r="W4">
            <v>-1.4501268260865627</v>
          </cell>
          <cell r="X4">
            <v>-1.507615229605147</v>
          </cell>
          <cell r="Y4">
            <v>-1.5444845080549436</v>
          </cell>
        </row>
        <row r="5">
          <cell r="V5" t="str">
            <v xml:space="preserve">  F25</v>
          </cell>
          <cell r="W5">
            <v>-0.74298121534953399</v>
          </cell>
          <cell r="X5">
            <v>-0.87023508247751102</v>
          </cell>
          <cell r="Y5">
            <v>-0.83573248629347074</v>
          </cell>
        </row>
        <row r="6">
          <cell r="V6" t="str">
            <v xml:space="preserve">  F30</v>
          </cell>
          <cell r="W6">
            <v>-3.8167221418934326E-2</v>
          </cell>
          <cell r="X6">
            <v>-0.16344409305232799</v>
          </cell>
          <cell r="Y6">
            <v>-0.12931737803388188</v>
          </cell>
        </row>
        <row r="7">
          <cell r="V7" t="str">
            <v xml:space="preserve">  F35</v>
          </cell>
          <cell r="W7">
            <v>0.83562685790156843</v>
          </cell>
          <cell r="X7">
            <v>0.77821183247006775</v>
          </cell>
          <cell r="Y7">
            <v>0.74646168488943454</v>
          </cell>
        </row>
        <row r="8">
          <cell r="V8" t="str">
            <v xml:space="preserve"> </v>
          </cell>
          <cell r="W8">
            <v>2.1649127615274719</v>
          </cell>
          <cell r="X8" t="e">
            <v>#N/A</v>
          </cell>
          <cell r="Y8">
            <v>2.0787673053852451</v>
          </cell>
        </row>
        <row r="9">
          <cell r="V9" t="str">
            <v xml:space="preserve"> </v>
          </cell>
          <cell r="W9">
            <v>4.4556107747849927</v>
          </cell>
          <cell r="X9" t="e">
            <v>#N/A</v>
          </cell>
          <cell r="Y9">
            <v>4.3746690595502917</v>
          </cell>
        </row>
        <row r="12">
          <cell r="V12" t="str">
            <v xml:space="preserve"> </v>
          </cell>
          <cell r="W12">
            <v>-2.6450203494436626</v>
          </cell>
          <cell r="X12" t="e">
            <v>#N/A</v>
          </cell>
          <cell r="Y12">
            <v>-2.4175489202337466</v>
          </cell>
        </row>
        <row r="13">
          <cell r="V13" t="str">
            <v xml:space="preserve">  P20</v>
          </cell>
          <cell r="W13">
            <v>-1.743792567240362</v>
          </cell>
          <cell r="X13">
            <v>-1.6111279326936219</v>
          </cell>
          <cell r="Y13">
            <v>-1.6445684703685801</v>
          </cell>
        </row>
        <row r="14">
          <cell r="V14" t="str">
            <v xml:space="preserve">  P25</v>
          </cell>
          <cell r="W14">
            <v>-1.0156961788944672</v>
          </cell>
          <cell r="X14">
            <v>-1.0220034711598767</v>
          </cell>
          <cell r="Y14">
            <v>-1.0200823139022515</v>
          </cell>
        </row>
        <row r="15">
          <cell r="V15" t="str">
            <v xml:space="preserve">  P30</v>
          </cell>
          <cell r="W15">
            <v>-0.33548833339317602</v>
          </cell>
          <cell r="X15">
            <v>-0.52730233551108063</v>
          </cell>
          <cell r="Y15">
            <v>-0.4366700214716176</v>
          </cell>
        </row>
        <row r="16">
          <cell r="V16" t="str">
            <v xml:space="preserve">  P35</v>
          </cell>
          <cell r="W16">
            <v>0.43909113247098358</v>
          </cell>
          <cell r="X16">
            <v>0.28679746912635884</v>
          </cell>
          <cell r="Y16">
            <v>0.2276845355042289</v>
          </cell>
        </row>
        <row r="17">
          <cell r="V17" t="str">
            <v xml:space="preserve"> </v>
          </cell>
          <cell r="W17">
            <v>1.5116837766574984</v>
          </cell>
          <cell r="X17" t="e">
            <v>#N/A</v>
          </cell>
          <cell r="Y17">
            <v>1.1476441295132076</v>
          </cell>
        </row>
        <row r="18">
          <cell r="V18" t="str">
            <v xml:space="preserve"> </v>
          </cell>
          <cell r="W18">
            <v>3.2103875700248783</v>
          </cell>
          <cell r="X18" t="e">
            <v>#N/A</v>
          </cell>
          <cell r="Y18">
            <v>2.6046174367215493</v>
          </cell>
        </row>
        <row r="19">
          <cell r="V19" t="str">
            <v xml:space="preserve"> </v>
          </cell>
          <cell r="W19">
            <v>6.0547232610015094</v>
          </cell>
          <cell r="Y19">
            <v>5.0441958933505049</v>
          </cell>
        </row>
        <row r="26">
          <cell r="Y26">
            <v>13.5</v>
          </cell>
          <cell r="Z26">
            <v>3.4942844948396688E-2</v>
          </cell>
          <cell r="AB26" t="str">
            <v>P</v>
          </cell>
          <cell r="AC26">
            <v>4.7745730018919647E-3</v>
          </cell>
          <cell r="AE26">
            <v>3.8700760144216373</v>
          </cell>
          <cell r="AF26" t="str">
            <v>shape:</v>
          </cell>
        </row>
        <row r="27">
          <cell r="Y27">
            <v>17.5</v>
          </cell>
          <cell r="Z27">
            <v>0.21084286445625874</v>
          </cell>
          <cell r="AB27" t="str">
            <v>P</v>
          </cell>
          <cell r="AC27">
            <v>0.21314937495649397</v>
          </cell>
        </row>
        <row r="28">
          <cell r="Y28">
            <v>22.5</v>
          </cell>
          <cell r="Z28">
            <v>0.83731857700906287</v>
          </cell>
          <cell r="AB28" t="str">
            <v>P</v>
          </cell>
          <cell r="AC28">
            <v>0.86191053201360268</v>
          </cell>
          <cell r="AE28">
            <v>3.8700760144216373</v>
          </cell>
          <cell r="AF28" t="str">
            <v>separate</v>
          </cell>
        </row>
        <row r="29">
          <cell r="Y29">
            <v>27.5</v>
          </cell>
          <cell r="Z29">
            <v>1.633351413218336</v>
          </cell>
          <cell r="AB29" t="str">
            <v>P</v>
          </cell>
          <cell r="AC29">
            <v>1.6565527948962453</v>
          </cell>
        </row>
        <row r="30">
          <cell r="Y30">
            <v>32.5</v>
          </cell>
          <cell r="Z30">
            <v>2.509503539898799</v>
          </cell>
          <cell r="AB30" t="str">
            <v>P</v>
          </cell>
          <cell r="AC30">
            <v>2.4327447877779402</v>
          </cell>
        </row>
        <row r="31">
          <cell r="Y31">
            <v>37.5</v>
          </cell>
          <cell r="Z31">
            <v>3.1888325557518113</v>
          </cell>
          <cell r="AB31" t="str">
            <v>P</v>
          </cell>
          <cell r="AC31">
            <v>3.1207792602208806</v>
          </cell>
        </row>
        <row r="32">
          <cell r="Y32">
            <v>42.5</v>
          </cell>
          <cell r="Z32">
            <v>3.7306010413349315</v>
          </cell>
          <cell r="AB32" t="str">
            <v>P</v>
          </cell>
          <cell r="AC32">
            <v>3.6391032315912129</v>
          </cell>
        </row>
        <row r="33">
          <cell r="Y33">
            <v>47.5</v>
          </cell>
          <cell r="Z33">
            <v>4.0716709951667305</v>
          </cell>
          <cell r="AB33" t="str">
            <v>P</v>
          </cell>
          <cell r="AC33">
            <v>3.8454467289171261</v>
          </cell>
        </row>
        <row r="35">
          <cell r="Y35">
            <v>14.5</v>
          </cell>
          <cell r="Z35">
            <v>5.8586610577897949E-3</v>
          </cell>
          <cell r="AB35" t="str">
            <v>F</v>
          </cell>
          <cell r="AC35">
            <v>1.6253744519433818E-3</v>
          </cell>
          <cell r="AE35">
            <v>2.8700760144216373</v>
          </cell>
          <cell r="AF35" t="str">
            <v>level:</v>
          </cell>
        </row>
        <row r="36">
          <cell r="Y36">
            <v>19.5</v>
          </cell>
          <cell r="Z36">
            <v>0.1626223251164173</v>
          </cell>
          <cell r="AB36" t="str">
            <v>F</v>
          </cell>
          <cell r="AC36">
            <v>0.15930721495654426</v>
          </cell>
        </row>
        <row r="37">
          <cell r="Y37">
            <v>24.5</v>
          </cell>
          <cell r="Z37">
            <v>0.53281715315856693</v>
          </cell>
          <cell r="AB37" t="str">
            <v>F</v>
          </cell>
          <cell r="AC37">
            <v>0.54574423789689863</v>
          </cell>
          <cell r="AE37">
            <v>2.8700760144216373</v>
          </cell>
          <cell r="AF37" t="str">
            <v>F 15 to 35</v>
          </cell>
        </row>
        <row r="38">
          <cell r="Y38">
            <v>29.5</v>
          </cell>
          <cell r="Z38">
            <v>0.94973188784006068</v>
          </cell>
          <cell r="AB38" t="str">
            <v>F</v>
          </cell>
          <cell r="AC38">
            <v>0.95388967737444674</v>
          </cell>
        </row>
        <row r="39">
          <cell r="Y39">
            <v>34.5</v>
          </cell>
          <cell r="Z39">
            <v>1.3100528095079462</v>
          </cell>
          <cell r="AB39" t="str">
            <v>F</v>
          </cell>
          <cell r="AC39">
            <v>1.3016641393600896</v>
          </cell>
        </row>
        <row r="40">
          <cell r="Y40">
            <v>39.5</v>
          </cell>
          <cell r="Z40">
            <v>1.5599895984919026</v>
          </cell>
          <cell r="AB40" t="str">
            <v>F</v>
          </cell>
          <cell r="AC40">
            <v>1.5587554791311002</v>
          </cell>
        </row>
        <row r="41">
          <cell r="Y41">
            <v>44.5</v>
          </cell>
          <cell r="Z41">
            <v>1.7054253960153094</v>
          </cell>
          <cell r="AB41" t="str">
            <v>F</v>
          </cell>
          <cell r="AC41">
            <v>1.688054517008271</v>
          </cell>
        </row>
        <row r="42">
          <cell r="Y42">
            <v>49.5</v>
          </cell>
          <cell r="Z42">
            <v>1.7816517240609606</v>
          </cell>
          <cell r="AB42" t="str">
            <v>F</v>
          </cell>
          <cell r="AC42">
            <v>1.7084519866900585</v>
          </cell>
        </row>
        <row r="44">
          <cell r="Y44">
            <v>13.504003814440011</v>
          </cell>
          <cell r="AA44" t="str">
            <v xml:space="preserve"> </v>
          </cell>
        </row>
        <row r="45">
          <cell r="Y45">
            <v>14.5</v>
          </cell>
          <cell r="AA45" t="str">
            <v xml:space="preserve"> </v>
          </cell>
        </row>
        <row r="46">
          <cell r="Y46">
            <v>17.94764765779551</v>
          </cell>
          <cell r="AA46" t="str">
            <v xml:space="preserve"> </v>
          </cell>
        </row>
        <row r="47">
          <cell r="Y47">
            <v>19.5</v>
          </cell>
          <cell r="AA47" t="str">
            <v xml:space="preserve"> </v>
          </cell>
        </row>
        <row r="48">
          <cell r="Y48">
            <v>22.410865210263967</v>
          </cell>
          <cell r="AA48" t="str">
            <v xml:space="preserve"> </v>
          </cell>
        </row>
        <row r="49">
          <cell r="Y49">
            <v>24.5</v>
          </cell>
          <cell r="AA49" t="str">
            <v xml:space="preserve"> </v>
          </cell>
          <cell r="AE49">
            <v>2.3700760144216373</v>
          </cell>
          <cell r="AF49" t="str">
            <v>P 15 to 35</v>
          </cell>
        </row>
        <row r="50">
          <cell r="Y50">
            <v>27.445027935971265</v>
          </cell>
          <cell r="AA50" t="str">
            <v xml:space="preserve"> </v>
          </cell>
        </row>
        <row r="51">
          <cell r="Y51">
            <v>29.5</v>
          </cell>
          <cell r="AA51" t="str">
            <v xml:space="preserve"> </v>
          </cell>
        </row>
        <row r="52">
          <cell r="Y52">
            <v>32.517785477812403</v>
          </cell>
          <cell r="AA52" t="str">
            <v xml:space="preserve"> </v>
          </cell>
        </row>
        <row r="53">
          <cell r="Y53">
            <v>34.5</v>
          </cell>
          <cell r="AA53" t="str">
            <v xml:space="preserve"> </v>
          </cell>
        </row>
        <row r="54">
          <cell r="Y54">
            <v>37.544235773557418</v>
          </cell>
          <cell r="AA54" t="str">
            <v xml:space="preserve"> </v>
          </cell>
        </row>
        <row r="55">
          <cell r="Y55">
            <v>39.5</v>
          </cell>
          <cell r="AA55" t="str">
            <v xml:space="preserve"> </v>
          </cell>
        </row>
        <row r="56">
          <cell r="Y56">
            <v>42.536611047768147</v>
          </cell>
          <cell r="AA56" t="str">
            <v xml:space="preserve"> </v>
          </cell>
        </row>
        <row r="57">
          <cell r="Y57">
            <v>44.5</v>
          </cell>
          <cell r="AA57" t="str">
            <v xml:space="preserve"> </v>
          </cell>
        </row>
        <row r="58">
          <cell r="Y58">
            <v>47.242548778134008</v>
          </cell>
          <cell r="AA58" t="str">
            <v xml:space="preserve"> </v>
          </cell>
        </row>
        <row r="59">
          <cell r="Y59">
            <v>49.5</v>
          </cell>
          <cell r="AA59" t="str">
            <v xml:space="preserve"> </v>
          </cell>
        </row>
        <row r="60">
          <cell r="Y60">
            <v>51.500000000000007</v>
          </cell>
          <cell r="AA60" t="str">
            <v xml:space="preserve"> 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demographicestimation.iussp.org/content/el-badry-correction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topLeftCell="A11" workbookViewId="0">
      <selection activeCell="D17" sqref="D17"/>
    </sheetView>
  </sheetViews>
  <sheetFormatPr defaultColWidth="9.28515625" defaultRowHeight="15"/>
  <cols>
    <col min="1" max="1" width="7.85546875" style="49" customWidth="1"/>
    <col min="2" max="2" width="112.5703125" style="53" customWidth="1"/>
    <col min="3" max="3" width="9.28515625" style="49"/>
    <col min="4" max="4" width="41.85546875" style="50" customWidth="1"/>
    <col min="5" max="5" width="23.140625" style="51" customWidth="1"/>
    <col min="6" max="6" width="10.7109375" style="49" customWidth="1"/>
    <col min="7" max="16384" width="9.28515625" style="49"/>
  </cols>
  <sheetData>
    <row r="1" spans="1:5" ht="15.6">
      <c r="A1" s="75" t="s">
        <v>59</v>
      </c>
      <c r="B1" s="76"/>
    </row>
    <row r="3" spans="1:5">
      <c r="A3" s="77" t="s">
        <v>56</v>
      </c>
      <c r="B3" s="77"/>
    </row>
    <row r="4" spans="1:5">
      <c r="A4" s="78" t="s">
        <v>14</v>
      </c>
      <c r="B4" s="79"/>
      <c r="C4" s="1"/>
    </row>
    <row r="5" spans="1:5">
      <c r="B5" s="52"/>
    </row>
    <row r="6" spans="1:5" ht="23.25" customHeight="1">
      <c r="A6" s="80" t="s">
        <v>54</v>
      </c>
      <c r="B6" s="80"/>
    </row>
    <row r="7" spans="1:5">
      <c r="A7" s="50"/>
    </row>
    <row r="8" spans="1:5" ht="15" customHeight="1" thickBot="1">
      <c r="A8" s="54" t="s">
        <v>55</v>
      </c>
    </row>
    <row r="9" spans="1:5" ht="15.6">
      <c r="A9" s="55">
        <v>1</v>
      </c>
      <c r="B9" s="56" t="s">
        <v>58</v>
      </c>
      <c r="C9" s="50"/>
      <c r="D9" s="57" t="s">
        <v>17</v>
      </c>
      <c r="E9" s="8" t="s">
        <v>16</v>
      </c>
    </row>
    <row r="10" spans="1:5" ht="15.6">
      <c r="A10" s="55"/>
      <c r="B10" s="56"/>
      <c r="C10" s="50"/>
      <c r="D10" s="58"/>
      <c r="E10" s="62"/>
    </row>
    <row r="11" spans="1:5" ht="46.2">
      <c r="A11" s="55">
        <v>2</v>
      </c>
      <c r="B11" s="56" t="s">
        <v>57</v>
      </c>
      <c r="C11" s="50"/>
      <c r="D11" s="58"/>
      <c r="E11" s="62"/>
    </row>
    <row r="12" spans="1:5" ht="15.6">
      <c r="A12" s="55"/>
      <c r="B12" s="56"/>
      <c r="C12" s="50"/>
      <c r="D12" s="58"/>
      <c r="E12" s="62"/>
    </row>
    <row r="13" spans="1:5" ht="60">
      <c r="A13" s="55">
        <v>3</v>
      </c>
      <c r="B13" s="73" t="s">
        <v>41</v>
      </c>
      <c r="C13" s="50"/>
      <c r="D13" s="58"/>
      <c r="E13" s="62"/>
    </row>
    <row r="14" spans="1:5" ht="16.2" thickBot="1">
      <c r="A14" s="55"/>
      <c r="B14" s="56"/>
      <c r="C14" s="50"/>
      <c r="D14" s="59" t="s">
        <v>40</v>
      </c>
      <c r="E14" s="9" t="s">
        <v>15</v>
      </c>
    </row>
    <row r="15" spans="1:5" s="50" customFormat="1" ht="30.6">
      <c r="A15" s="55">
        <v>4</v>
      </c>
      <c r="B15" s="56" t="s">
        <v>61</v>
      </c>
      <c r="E15" s="51"/>
    </row>
    <row r="16" spans="1:5" s="50" customFormat="1">
      <c r="A16" s="55"/>
      <c r="B16" s="56"/>
      <c r="E16" s="51"/>
    </row>
    <row r="17" spans="1:5" s="50" customFormat="1" ht="52.5" customHeight="1">
      <c r="A17" s="55">
        <v>5</v>
      </c>
      <c r="B17" s="73" t="s">
        <v>42</v>
      </c>
      <c r="E17" s="51"/>
    </row>
    <row r="18" spans="1:5" s="50" customFormat="1" ht="86.4" customHeight="1">
      <c r="A18" s="55">
        <v>6</v>
      </c>
      <c r="B18" s="73" t="s">
        <v>60</v>
      </c>
      <c r="E18" s="51"/>
    </row>
    <row r="19" spans="1:5" s="50" customFormat="1">
      <c r="A19" s="55"/>
      <c r="B19" s="56"/>
      <c r="E19" s="51"/>
    </row>
    <row r="20" spans="1:5" s="50" customFormat="1">
      <c r="A20" s="55"/>
      <c r="B20" s="56"/>
      <c r="E20" s="51"/>
    </row>
    <row r="21" spans="1:5" s="50" customFormat="1">
      <c r="A21" s="55"/>
      <c r="B21" s="56"/>
      <c r="C21" s="49"/>
      <c r="E21" s="51"/>
    </row>
    <row r="22" spans="1:5" s="50" customFormat="1">
      <c r="A22" s="60"/>
      <c r="B22" s="53"/>
      <c r="C22" s="49"/>
      <c r="E22" s="51"/>
    </row>
    <row r="23" spans="1:5" s="50" customFormat="1">
      <c r="A23" s="55"/>
      <c r="B23" s="56"/>
      <c r="C23" s="49"/>
      <c r="E23" s="51"/>
    </row>
  </sheetData>
  <sheetProtection selectLockedCells="1"/>
  <customSheetViews>
    <customSheetView guid="{13C2D283-F9BD-4961-9283-0DA2895D8229}" showGridLines="0" showRowCol="0">
      <selection activeCell="B18" sqref="B18"/>
      <pageMargins left="0.7" right="0.7" top="0.75" bottom="0.75" header="0.3" footer="0.3"/>
      <pageSetup paperSize="9" orientation="portrait" r:id="rId1"/>
    </customSheetView>
  </customSheetViews>
  <mergeCells count="4">
    <mergeCell ref="A1:B1"/>
    <mergeCell ref="A3:B3"/>
    <mergeCell ref="A4:B4"/>
    <mergeCell ref="A6:B6"/>
  </mergeCells>
  <phoneticPr fontId="20" type="noConversion"/>
  <dataValidations count="2">
    <dataValidation type="list" allowBlank="1" showInputMessage="1" showErrorMessage="1" sqref="E14" xr:uid="{00000000-0002-0000-0000-000000000000}">
      <formula1>correctparities</formula1>
    </dataValidation>
    <dataValidation type="list" showDropDown="1" showInputMessage="1" showErrorMessage="1" sqref="A4:B4" xr:uid="{00000000-0002-0000-0000-000001000000}">
      <formula1>"http://demographicestimation.iussp.org/content/el-badry-correction"</formula1>
    </dataValidation>
  </dataValidations>
  <hyperlinks>
    <hyperlink ref="A4" r:id="rId2" xr:uid="{00000000-0004-0000-0000-000000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I46"/>
  <sheetViews>
    <sheetView workbookViewId="0">
      <selection activeCell="F43" sqref="F43"/>
    </sheetView>
  </sheetViews>
  <sheetFormatPr defaultColWidth="9.28515625" defaultRowHeight="13.2"/>
  <cols>
    <col min="1" max="1" width="11.7109375" style="11" bestFit="1" customWidth="1"/>
    <col min="2" max="2" width="12.28515625" style="11" customWidth="1"/>
    <col min="3" max="3" width="15" style="11" customWidth="1"/>
    <col min="4" max="4" width="14.140625" style="11" customWidth="1"/>
    <col min="5" max="9" width="12.28515625" style="11" customWidth="1"/>
    <col min="10" max="10" width="14.140625" style="11" customWidth="1"/>
    <col min="11" max="11" width="1.7109375" style="11" customWidth="1"/>
    <col min="12" max="12" width="43.85546875" style="11" customWidth="1"/>
    <col min="13" max="13" width="12.28515625" style="11" customWidth="1"/>
    <col min="14" max="14" width="12.85546875" style="11" customWidth="1"/>
    <col min="15" max="15" width="14.140625" style="11" customWidth="1"/>
    <col min="16" max="20" width="12.28515625" style="11" customWidth="1"/>
    <col min="21" max="21" width="15.5703125" style="11" customWidth="1"/>
    <col min="22" max="22" width="6.85546875" style="11" customWidth="1"/>
    <col min="23" max="23" width="19.42578125" style="11" bestFit="1" customWidth="1"/>
    <col min="24" max="24" width="9.28515625" style="11" customWidth="1"/>
    <col min="25" max="25" width="8.140625" style="11" bestFit="1" customWidth="1"/>
    <col min="26" max="31" width="7.42578125" style="11" bestFit="1" customWidth="1"/>
    <col min="32" max="32" width="7" style="11" bestFit="1" customWidth="1"/>
    <col min="33" max="33" width="10" style="11" bestFit="1" customWidth="1"/>
    <col min="34" max="34" width="9.28515625" style="11"/>
    <col min="35" max="36" width="12.28515625" style="11" customWidth="1"/>
    <col min="37" max="37" width="15.42578125" style="11" customWidth="1"/>
    <col min="38" max="38" width="14.85546875" style="11" customWidth="1"/>
    <col min="39" max="43" width="12.28515625" style="11" customWidth="1"/>
    <col min="44" max="44" width="14.42578125" style="11" customWidth="1"/>
    <col min="45" max="45" width="9.28515625" style="11"/>
    <col min="46" max="46" width="13.140625" style="11" customWidth="1"/>
    <col min="47" max="47" width="19.28515625" style="11" customWidth="1"/>
    <col min="48" max="49" width="11.140625" style="11" customWidth="1"/>
    <col min="50" max="51" width="12.7109375" style="11" customWidth="1"/>
    <col min="52" max="53" width="13.7109375" style="11" customWidth="1"/>
    <col min="54" max="54" width="4.42578125" style="11" customWidth="1"/>
    <col min="55" max="55" width="8.42578125" style="11" customWidth="1"/>
    <col min="56" max="56" width="9.7109375" style="11" bestFit="1" customWidth="1"/>
    <col min="57" max="57" width="10.42578125" style="11" bestFit="1" customWidth="1"/>
    <col min="58" max="58" width="2.85546875" style="11" customWidth="1"/>
    <col min="59" max="59" width="10.42578125" style="11" bestFit="1" customWidth="1"/>
    <col min="60" max="61" width="9.7109375" style="11" bestFit="1" customWidth="1"/>
    <col min="62" max="16384" width="9.28515625" style="11"/>
  </cols>
  <sheetData>
    <row r="2" spans="1:61" ht="13.8">
      <c r="A2" s="10"/>
      <c r="B2" s="82" t="s">
        <v>19</v>
      </c>
      <c r="C2" s="82"/>
      <c r="D2" s="82"/>
      <c r="E2" s="82"/>
      <c r="F2" s="82"/>
      <c r="G2" s="82"/>
      <c r="H2" s="82"/>
      <c r="I2" s="82"/>
      <c r="J2" s="82"/>
      <c r="L2" s="10"/>
      <c r="M2" s="82" t="s">
        <v>21</v>
      </c>
      <c r="N2" s="82"/>
      <c r="O2" s="82"/>
      <c r="P2" s="82"/>
      <c r="Q2" s="82"/>
      <c r="R2" s="82"/>
      <c r="S2" s="82"/>
      <c r="T2" s="82"/>
      <c r="U2" s="82"/>
      <c r="X2" s="82" t="s">
        <v>38</v>
      </c>
      <c r="Y2" s="82"/>
      <c r="Z2" s="82"/>
      <c r="AA2" s="82"/>
      <c r="AB2" s="82"/>
      <c r="AC2" s="82"/>
      <c r="AD2" s="82"/>
      <c r="AE2" s="82"/>
      <c r="AF2" s="82"/>
      <c r="AG2" s="82"/>
      <c r="AI2" s="82" t="s">
        <v>43</v>
      </c>
      <c r="AJ2" s="82"/>
      <c r="AK2" s="82"/>
      <c r="AL2" s="82"/>
      <c r="AM2" s="82"/>
      <c r="AN2" s="82"/>
      <c r="AO2" s="82"/>
      <c r="AP2" s="82"/>
      <c r="AQ2" s="82"/>
      <c r="AR2" s="82"/>
      <c r="AU2" s="10"/>
      <c r="AV2" s="82" t="s">
        <v>24</v>
      </c>
      <c r="AW2" s="82"/>
      <c r="AX2" s="82" t="s">
        <v>29</v>
      </c>
      <c r="AY2" s="82"/>
      <c r="AZ2" s="82" t="s">
        <v>30</v>
      </c>
      <c r="BA2" s="82"/>
      <c r="BB2" s="10"/>
      <c r="BC2" s="10"/>
      <c r="BD2" s="82" t="s">
        <v>39</v>
      </c>
      <c r="BE2" s="82"/>
      <c r="BF2" s="12"/>
      <c r="BG2" s="12"/>
      <c r="BH2" s="12"/>
      <c r="BI2" s="12"/>
    </row>
    <row r="3" spans="1:61" ht="13.8">
      <c r="A3" s="13" t="s">
        <v>18</v>
      </c>
      <c r="B3" s="14" t="s">
        <v>46</v>
      </c>
      <c r="C3" s="14" t="s">
        <v>47</v>
      </c>
      <c r="D3" s="14" t="s">
        <v>48</v>
      </c>
      <c r="E3" s="14" t="s">
        <v>49</v>
      </c>
      <c r="F3" s="14" t="s">
        <v>50</v>
      </c>
      <c r="G3" s="14" t="s">
        <v>51</v>
      </c>
      <c r="H3" s="14" t="s">
        <v>52</v>
      </c>
      <c r="I3" s="14" t="s">
        <v>53</v>
      </c>
      <c r="J3" s="15" t="s">
        <v>37</v>
      </c>
      <c r="L3" s="13" t="s">
        <v>18</v>
      </c>
      <c r="M3" s="14" t="s">
        <v>46</v>
      </c>
      <c r="N3" s="14" t="s">
        <v>47</v>
      </c>
      <c r="O3" s="14" t="s">
        <v>48</v>
      </c>
      <c r="P3" s="14" t="s">
        <v>49</v>
      </c>
      <c r="Q3" s="14" t="s">
        <v>50</v>
      </c>
      <c r="R3" s="14" t="s">
        <v>51</v>
      </c>
      <c r="S3" s="14" t="s">
        <v>52</v>
      </c>
      <c r="T3" s="14" t="s">
        <v>53</v>
      </c>
      <c r="U3" s="15" t="s">
        <v>37</v>
      </c>
      <c r="X3" s="14" t="s">
        <v>18</v>
      </c>
      <c r="Y3" s="14" t="str">
        <f>M3</f>
        <v>10-14岁</v>
      </c>
      <c r="Z3" s="14" t="str">
        <f t="shared" ref="Z3:AF3" si="0">N3</f>
        <v>15-19岁</v>
      </c>
      <c r="AA3" s="14" t="str">
        <f t="shared" si="0"/>
        <v>20-24岁</v>
      </c>
      <c r="AB3" s="14" t="str">
        <f t="shared" si="0"/>
        <v>25-29岁</v>
      </c>
      <c r="AC3" s="14" t="str">
        <f t="shared" si="0"/>
        <v>30-34岁</v>
      </c>
      <c r="AD3" s="14" t="str">
        <f t="shared" si="0"/>
        <v>35-39岁</v>
      </c>
      <c r="AE3" s="14" t="str">
        <f t="shared" si="0"/>
        <v>40-44岁</v>
      </c>
      <c r="AF3" s="15" t="str">
        <f t="shared" si="0"/>
        <v>45-49岁</v>
      </c>
      <c r="AG3" s="14" t="s">
        <v>37</v>
      </c>
      <c r="AI3" s="14" t="s">
        <v>18</v>
      </c>
      <c r="AJ3" s="74">
        <v>15</v>
      </c>
      <c r="AK3" s="14">
        <v>20</v>
      </c>
      <c r="AL3" s="14">
        <v>25</v>
      </c>
      <c r="AM3" s="14">
        <v>30</v>
      </c>
      <c r="AN3" s="14">
        <v>35</v>
      </c>
      <c r="AO3" s="14">
        <v>40</v>
      </c>
      <c r="AP3" s="14">
        <v>45</v>
      </c>
      <c r="AQ3" s="15">
        <v>50</v>
      </c>
      <c r="AR3" s="14" t="s">
        <v>37</v>
      </c>
      <c r="AU3" s="14" t="s">
        <v>23</v>
      </c>
      <c r="AV3" s="14" t="s">
        <v>12</v>
      </c>
      <c r="AW3" s="14" t="s">
        <v>0</v>
      </c>
      <c r="AX3" s="14" t="s">
        <v>12</v>
      </c>
      <c r="AY3" s="14" t="s">
        <v>0</v>
      </c>
      <c r="AZ3" s="14" t="s">
        <v>12</v>
      </c>
      <c r="BA3" s="14" t="s">
        <v>0</v>
      </c>
      <c r="BB3" s="14"/>
      <c r="BC3" s="15" t="s">
        <v>1</v>
      </c>
      <c r="BD3" s="14" t="s">
        <v>33</v>
      </c>
      <c r="BE3" s="14" t="s">
        <v>32</v>
      </c>
      <c r="BF3" s="14"/>
      <c r="BG3" s="81" t="s">
        <v>31</v>
      </c>
      <c r="BH3" s="81"/>
      <c r="BI3" s="81"/>
    </row>
    <row r="4" spans="1:61" ht="13.8">
      <c r="A4" s="16">
        <v>0</v>
      </c>
      <c r="B4" s="2"/>
      <c r="C4" s="3">
        <v>597560</v>
      </c>
      <c r="D4" s="3">
        <v>198600</v>
      </c>
      <c r="E4" s="3">
        <v>59400</v>
      </c>
      <c r="F4" s="3">
        <v>23120</v>
      </c>
      <c r="G4" s="3">
        <v>14580</v>
      </c>
      <c r="H4" s="3">
        <v>11040</v>
      </c>
      <c r="I4" s="3">
        <v>9560</v>
      </c>
      <c r="J4" s="17">
        <f t="shared" ref="J4:J35" si="1">SUM(B4:I4)</f>
        <v>913860</v>
      </c>
      <c r="K4" s="18"/>
      <c r="L4" s="16">
        <v>0</v>
      </c>
      <c r="M4" s="19" t="str">
        <f>IF(AJ36=0,"",IF((AJ38+AJ39-$AY$13)*AJ36&lt;AJ4,AJ4,(AJ38+AJ39-$AY$13)*AJ36))</f>
        <v/>
      </c>
      <c r="N4" s="19">
        <f t="shared" ref="N4:T4" si="2">IF((AK38+AK39-$AY$13)*AK36&lt;AK4,AK4,(AK38+AK39-$AY$13)*AK36)</f>
        <v>967593.64294607332</v>
      </c>
      <c r="O4" s="19">
        <f t="shared" si="2"/>
        <v>318536.58125337568</v>
      </c>
      <c r="P4" s="19">
        <f t="shared" si="2"/>
        <v>98236.349391062642</v>
      </c>
      <c r="Q4" s="19">
        <f t="shared" si="2"/>
        <v>38937.363524677537</v>
      </c>
      <c r="R4" s="19">
        <f t="shared" si="2"/>
        <v>23663.031489208748</v>
      </c>
      <c r="S4" s="19">
        <f t="shared" si="2"/>
        <v>17134.767772228122</v>
      </c>
      <c r="T4" s="19">
        <f t="shared" si="2"/>
        <v>15075.105551453789</v>
      </c>
      <c r="U4" s="19">
        <f>SUM(M4:T4)</f>
        <v>1479176.84192808</v>
      </c>
      <c r="V4" s="18"/>
      <c r="W4" s="18"/>
      <c r="X4" s="11">
        <v>0</v>
      </c>
      <c r="Y4" s="20" t="str">
        <f t="shared" ref="Y4:Y15" si="3">IF(M4&lt;&gt;"",M4/SUM(M$4:M$34),"")</f>
        <v/>
      </c>
      <c r="Z4" s="20">
        <f t="shared" ref="Z4:Z16" si="4">IF(N4&lt;&gt;"",N4/SUM(N$4:N$34),"")</f>
        <v>0.83406511950953921</v>
      </c>
      <c r="AA4" s="20">
        <f t="shared" ref="AA4:AA16" si="5">IF(O4&lt;&gt;"",O4/SUM(O$4:O$34),"")</f>
        <v>0.32573647087006435</v>
      </c>
      <c r="AB4" s="20">
        <f t="shared" ref="AB4:AB16" si="6">IF(P4&lt;&gt;"",P4/SUM(P$4:P$34),"")</f>
        <v>0.1201261805433869</v>
      </c>
      <c r="AC4" s="20">
        <f t="shared" ref="AC4:AC16" si="7">IF(Q4&lt;&gt;"",Q4/SUM(Q$4:Q$34),"")</f>
        <v>6.9728067334634061E-2</v>
      </c>
      <c r="AD4" s="20">
        <f t="shared" ref="AD4:AD16" si="8">IF(R4&lt;&gt;"",R4/SUM(R$4:R$34),"")</f>
        <v>5.3879657893363256E-2</v>
      </c>
      <c r="AE4" s="20">
        <f t="shared" ref="AE4:AE16" si="9">IF(S4&lt;&gt;"",S4/SUM(S$4:S$34),"")</f>
        <v>4.8535638232898283E-2</v>
      </c>
      <c r="AF4" s="20">
        <f t="shared" ref="AF4:AF16" si="10">IF(T4&lt;&gt;"",T4/SUM(T$4:T$34),"")</f>
        <v>5.3026257776095931E-2</v>
      </c>
      <c r="AG4" s="20">
        <f t="shared" ref="AG4:AG15" si="11">U4/SUM(U$4:U$34)</f>
        <v>0.32221183250838009</v>
      </c>
      <c r="AI4" s="16">
        <v>0</v>
      </c>
      <c r="AJ4" s="17">
        <f t="shared" ref="AJ4:AJ34" si="12">IF(AND($AV$15=1,($AI4&gt;(2/3*AJ$3-8))),0,B4)</f>
        <v>0</v>
      </c>
      <c r="AK4" s="17">
        <f t="shared" ref="AK4:AK34" si="13">IF(AND($AV$15=1,($AI4&gt;(2/3*AK$3-8))),0,C4)</f>
        <v>597560</v>
      </c>
      <c r="AL4" s="17">
        <f t="shared" ref="AL4:AL34" si="14">IF(AND($AV$15=1,($AI4&gt;(2/3*AL$3-8))),0,D4)</f>
        <v>198600</v>
      </c>
      <c r="AM4" s="17">
        <f t="shared" ref="AM4:AM34" si="15">IF(AND($AV$15=1,($AI4&gt;(2/3*AM$3-8))),0,E4)</f>
        <v>59400</v>
      </c>
      <c r="AN4" s="17">
        <f t="shared" ref="AN4:AN34" si="16">IF(AND($AV$15=1,($AI4&gt;(2/3*AN$3-8))),0,F4)</f>
        <v>23120</v>
      </c>
      <c r="AO4" s="17">
        <f t="shared" ref="AO4:AO34" si="17">IF(AND($AV$15=1,($AI4&gt;(2/3*AO$3-8))),0,G4)</f>
        <v>14580</v>
      </c>
      <c r="AP4" s="17">
        <f t="shared" ref="AP4:AP34" si="18">IF(AND($AV$15=1,($AI4&gt;(2/3*AP$3-8))),0,H4)</f>
        <v>11040</v>
      </c>
      <c r="AQ4" s="17">
        <f t="shared" ref="AQ4:AQ34" si="19">IF(AND($AV$15=1,($AI4&gt;(2/3*AQ$3-8))),0,I4)</f>
        <v>9560</v>
      </c>
      <c r="AR4" s="17">
        <f>SUM(AJ4:AQ4)</f>
        <v>913860</v>
      </c>
      <c r="AU4" s="11" t="s">
        <v>47</v>
      </c>
      <c r="AV4" s="21">
        <f t="array" ref="AV4:AW10">TRANSPOSE(AK38:AQ39)</f>
        <v>0.33766473290634119</v>
      </c>
      <c r="AW4" s="21">
        <v>0.50095570235739917</v>
      </c>
      <c r="AX4" s="21">
        <f>IF('Diagnostic plot'!$U3=1,AV4,"")</f>
        <v>0.33766473290634119</v>
      </c>
      <c r="AY4" s="21">
        <f>IF('Diagnostic plot'!$U3=1,AW4,"")</f>
        <v>0.50095570235739917</v>
      </c>
      <c r="AZ4" s="21">
        <f>IF('Diagnostic plot'!$U3=1,AV4,NA())</f>
        <v>0.33766473290634119</v>
      </c>
      <c r="BA4" s="21">
        <f>IF('Diagnostic plot'!$U3=1,AW4,NA())</f>
        <v>0.50095570235739917</v>
      </c>
      <c r="BC4" s="20">
        <f t="shared" ref="BC4:BC10" si="20">AW4+AV4-$AY$13</f>
        <v>0.81116800488420349</v>
      </c>
      <c r="BD4" s="20">
        <f t="shared" ref="BD4:BD10" si="21">$AW$13+$AW$12*AW4</f>
        <v>0.33695602832429261</v>
      </c>
      <c r="BE4" s="20">
        <f t="shared" ref="BE4:BE10" si="22">$AY$13+$AY$12*AW4</f>
        <v>0.33695602832429261</v>
      </c>
      <c r="BG4" s="20">
        <f t="array" ref="BG4:BI10">TRANSPOSE(AK40:AQ42)</f>
        <v>0.3547578664911526</v>
      </c>
      <c r="BH4" s="20">
        <v>0.23496864625599409</v>
      </c>
      <c r="BI4" s="20">
        <v>0.24160118599411096</v>
      </c>
    </row>
    <row r="5" spans="1:61" ht="13.8">
      <c r="A5" s="22">
        <v>1</v>
      </c>
      <c r="B5" s="2"/>
      <c r="C5" s="3">
        <v>134700</v>
      </c>
      <c r="D5" s="3">
        <v>224660</v>
      </c>
      <c r="E5" s="3">
        <v>83140</v>
      </c>
      <c r="F5" s="3">
        <v>26140</v>
      </c>
      <c r="G5" s="3">
        <v>13620</v>
      </c>
      <c r="H5" s="3">
        <v>9460</v>
      </c>
      <c r="I5" s="3">
        <v>7740</v>
      </c>
      <c r="J5" s="17">
        <f t="shared" si="1"/>
        <v>499460</v>
      </c>
      <c r="K5" s="18"/>
      <c r="L5" s="22">
        <v>1</v>
      </c>
      <c r="M5" s="19" t="str">
        <f>IF(OR(AJ5="",AJ5=0),"",AJ5)</f>
        <v/>
      </c>
      <c r="N5" s="19">
        <f t="shared" ref="N5:T20" si="23">IF(OR(AK5="",AK5=0),"",AK5)</f>
        <v>134700</v>
      </c>
      <c r="O5" s="19">
        <f t="shared" si="23"/>
        <v>224660</v>
      </c>
      <c r="P5" s="19">
        <f t="shared" si="23"/>
        <v>83140</v>
      </c>
      <c r="Q5" s="19">
        <f t="shared" si="23"/>
        <v>26140</v>
      </c>
      <c r="R5" s="19">
        <f t="shared" si="23"/>
        <v>13620</v>
      </c>
      <c r="S5" s="19">
        <f t="shared" si="23"/>
        <v>9460</v>
      </c>
      <c r="T5" s="19">
        <f t="shared" si="23"/>
        <v>7740</v>
      </c>
      <c r="U5" s="19">
        <f>SUM(M5:T5)</f>
        <v>499460</v>
      </c>
      <c r="V5" s="18"/>
      <c r="W5" s="18"/>
      <c r="X5" s="11">
        <v>1</v>
      </c>
      <c r="Y5" s="20" t="str">
        <f t="shared" si="3"/>
        <v/>
      </c>
      <c r="Z5" s="20">
        <f t="shared" si="4"/>
        <v>0.11611131637436402</v>
      </c>
      <c r="AA5" s="20">
        <f t="shared" si="5"/>
        <v>0.2297379951078794</v>
      </c>
      <c r="AB5" s="20">
        <f t="shared" si="6"/>
        <v>0.10166593844626125</v>
      </c>
      <c r="AC5" s="20">
        <f t="shared" si="7"/>
        <v>4.6810865326620217E-2</v>
      </c>
      <c r="AD5" s="20">
        <f t="shared" si="8"/>
        <v>3.1012127116606645E-2</v>
      </c>
      <c r="AE5" s="20">
        <f t="shared" si="9"/>
        <v>2.6796227634167259E-2</v>
      </c>
      <c r="AF5" s="20">
        <f t="shared" si="10"/>
        <v>2.7225231278556639E-2</v>
      </c>
      <c r="AG5" s="20">
        <f t="shared" si="11"/>
        <v>0.10879829733871693</v>
      </c>
      <c r="AI5" s="22">
        <v>1</v>
      </c>
      <c r="AJ5" s="17">
        <f t="shared" si="12"/>
        <v>0</v>
      </c>
      <c r="AK5" s="17">
        <f t="shared" si="13"/>
        <v>134700</v>
      </c>
      <c r="AL5" s="17">
        <f t="shared" si="14"/>
        <v>224660</v>
      </c>
      <c r="AM5" s="17">
        <f t="shared" si="15"/>
        <v>83140</v>
      </c>
      <c r="AN5" s="17">
        <f t="shared" si="16"/>
        <v>26140</v>
      </c>
      <c r="AO5" s="17">
        <f t="shared" si="17"/>
        <v>13620</v>
      </c>
      <c r="AP5" s="17">
        <f t="shared" si="18"/>
        <v>9460</v>
      </c>
      <c r="AQ5" s="17">
        <f t="shared" si="19"/>
        <v>7740</v>
      </c>
      <c r="AR5" s="17">
        <f t="shared" ref="AR5:AR34" si="24">SUM(AJ5:AQ5)</f>
        <v>499460</v>
      </c>
      <c r="AU5" s="11" t="s">
        <v>48</v>
      </c>
      <c r="AV5" s="21">
        <v>0.14673296867230234</v>
      </c>
      <c r="AW5" s="21">
        <v>0.19751367478866236</v>
      </c>
      <c r="AX5" s="21">
        <f>IF('Diagnostic plot'!$U4=1,AV5,"")</f>
        <v>0.14673296867230234</v>
      </c>
      <c r="AY5" s="21">
        <f>IF('Diagnostic plot'!$U4=1,AW5,"")</f>
        <v>0.19751367478866236</v>
      </c>
      <c r="AZ5" s="21">
        <f>IF('Diagnostic plot'!$U4=1,AV5,NA())</f>
        <v>0.14673296867230234</v>
      </c>
      <c r="BA5" s="21">
        <f>IF('Diagnostic plot'!$U4=1,AW5,NA())</f>
        <v>0.19751367478866236</v>
      </c>
      <c r="BC5" s="20">
        <f t="shared" si="20"/>
        <v>0.31679421308142786</v>
      </c>
      <c r="BD5" s="20">
        <f t="shared" si="21"/>
        <v>0.14948156928884559</v>
      </c>
      <c r="BE5" s="20">
        <f t="shared" si="22"/>
        <v>0.14948156928884559</v>
      </c>
      <c r="BG5" s="20">
        <v>1.7378898783160055</v>
      </c>
      <c r="BH5" s="20">
        <v>1.4828841372451516</v>
      </c>
      <c r="BI5" s="20">
        <v>1.5247420111530867</v>
      </c>
    </row>
    <row r="6" spans="1:61" ht="13.8">
      <c r="A6" s="22">
        <v>2</v>
      </c>
      <c r="B6" s="2"/>
      <c r="C6" s="3">
        <v>38120</v>
      </c>
      <c r="D6" s="3">
        <v>202300</v>
      </c>
      <c r="E6" s="3">
        <v>120940</v>
      </c>
      <c r="F6" s="3">
        <v>38340</v>
      </c>
      <c r="G6" s="3">
        <v>19180</v>
      </c>
      <c r="H6" s="3">
        <v>13240</v>
      </c>
      <c r="I6" s="3">
        <v>9280</v>
      </c>
      <c r="J6" s="17">
        <f t="shared" si="1"/>
        <v>441400</v>
      </c>
      <c r="K6" s="18"/>
      <c r="L6" s="22">
        <v>2</v>
      </c>
      <c r="M6" s="19" t="str">
        <f t="shared" ref="M6:M34" si="25">IF(OR(AJ6="",AJ6=0),"",AJ6)</f>
        <v/>
      </c>
      <c r="N6" s="19">
        <f t="shared" si="23"/>
        <v>38120</v>
      </c>
      <c r="O6" s="19">
        <f t="shared" si="23"/>
        <v>202300</v>
      </c>
      <c r="P6" s="19">
        <f t="shared" si="23"/>
        <v>120940</v>
      </c>
      <c r="Q6" s="19">
        <f t="shared" si="23"/>
        <v>38340</v>
      </c>
      <c r="R6" s="19">
        <f t="shared" si="23"/>
        <v>19180</v>
      </c>
      <c r="S6" s="19">
        <f t="shared" si="23"/>
        <v>13240</v>
      </c>
      <c r="T6" s="19">
        <f t="shared" si="23"/>
        <v>9280</v>
      </c>
      <c r="U6" s="19">
        <f t="shared" ref="U6:U34" si="26">SUM(N6:T6)</f>
        <v>441400</v>
      </c>
      <c r="V6" s="18"/>
      <c r="W6" s="18"/>
      <c r="X6" s="11">
        <v>2</v>
      </c>
      <c r="Y6" s="20" t="str">
        <f t="shared" si="3"/>
        <v/>
      </c>
      <c r="Z6" s="20">
        <f t="shared" si="4"/>
        <v>3.2859416334007095E-2</v>
      </c>
      <c r="AA6" s="20">
        <f t="shared" si="5"/>
        <v>0.20687259151751092</v>
      </c>
      <c r="AB6" s="20">
        <f t="shared" si="6"/>
        <v>0.14788884526931484</v>
      </c>
      <c r="AC6" s="20">
        <f t="shared" si="7"/>
        <v>6.8658323512724523E-2</v>
      </c>
      <c r="AD6" s="20">
        <f t="shared" si="8"/>
        <v>4.3671996923385858E-2</v>
      </c>
      <c r="AE6" s="20">
        <f t="shared" si="9"/>
        <v>3.7503388359024788E-2</v>
      </c>
      <c r="AF6" s="20">
        <f t="shared" si="10"/>
        <v>3.2642137760336642E-2</v>
      </c>
      <c r="AG6" s="20">
        <f t="shared" si="11"/>
        <v>9.6150979948964183E-2</v>
      </c>
      <c r="AI6" s="22">
        <v>2</v>
      </c>
      <c r="AJ6" s="17">
        <f t="shared" si="12"/>
        <v>0</v>
      </c>
      <c r="AK6" s="17">
        <f t="shared" si="13"/>
        <v>38120</v>
      </c>
      <c r="AL6" s="17">
        <f t="shared" si="14"/>
        <v>202300</v>
      </c>
      <c r="AM6" s="17">
        <f t="shared" si="15"/>
        <v>120940</v>
      </c>
      <c r="AN6" s="17">
        <f t="shared" si="16"/>
        <v>38340</v>
      </c>
      <c r="AO6" s="17">
        <f t="shared" si="17"/>
        <v>19180</v>
      </c>
      <c r="AP6" s="17">
        <f t="shared" si="18"/>
        <v>13240</v>
      </c>
      <c r="AQ6" s="17">
        <f t="shared" si="19"/>
        <v>9280</v>
      </c>
      <c r="AR6" s="17">
        <f t="shared" si="24"/>
        <v>441400</v>
      </c>
      <c r="AU6" s="11" t="s">
        <v>49</v>
      </c>
      <c r="AV6" s="21">
        <v>7.3638893513783513E-2</v>
      </c>
      <c r="AW6" s="21">
        <v>7.0641961801013245E-2</v>
      </c>
      <c r="AX6" s="21">
        <f>IF('Diagnostic plot'!$U5=1,AV6,"")</f>
        <v>7.3638893513783513E-2</v>
      </c>
      <c r="AY6" s="21">
        <f>IF('Diagnostic plot'!$U5=1,AW6,"")</f>
        <v>7.0641961801013245E-2</v>
      </c>
      <c r="AZ6" s="21">
        <f>IF('Diagnostic plot'!$U5=1,AV6,NA())</f>
        <v>7.3638893513783513E-2</v>
      </c>
      <c r="BA6" s="21">
        <f>IF('Diagnostic plot'!$U5=1,AW6,NA())</f>
        <v>7.0641961801013245E-2</v>
      </c>
      <c r="BC6" s="20">
        <f t="shared" si="20"/>
        <v>0.11682842493525991</v>
      </c>
      <c r="BD6" s="20">
        <f t="shared" si="21"/>
        <v>7.1096890838619725E-2</v>
      </c>
      <c r="BE6" s="20">
        <f t="shared" si="22"/>
        <v>7.1096890838619725E-2</v>
      </c>
      <c r="BG6" s="20">
        <v>3.3740211056050531</v>
      </c>
      <c r="BH6" s="20">
        <v>3.1255619246961444</v>
      </c>
      <c r="BI6" s="20">
        <v>3.213788222118426</v>
      </c>
    </row>
    <row r="7" spans="1:61" ht="13.8">
      <c r="A7" s="22">
        <v>3</v>
      </c>
      <c r="B7" s="2"/>
      <c r="C7" s="3">
        <v>11120</v>
      </c>
      <c r="D7" s="3">
        <v>126500</v>
      </c>
      <c r="E7" s="3">
        <v>150500</v>
      </c>
      <c r="F7" s="3">
        <v>53880</v>
      </c>
      <c r="G7" s="3">
        <v>28020</v>
      </c>
      <c r="H7" s="3">
        <v>17000</v>
      </c>
      <c r="I7" s="3">
        <v>12440</v>
      </c>
      <c r="J7" s="17">
        <f t="shared" si="1"/>
        <v>399460</v>
      </c>
      <c r="K7" s="18"/>
      <c r="L7" s="22">
        <v>3</v>
      </c>
      <c r="M7" s="19" t="str">
        <f t="shared" si="25"/>
        <v/>
      </c>
      <c r="N7" s="19">
        <f t="shared" si="23"/>
        <v>11120</v>
      </c>
      <c r="O7" s="19">
        <f t="shared" si="23"/>
        <v>126500</v>
      </c>
      <c r="P7" s="19">
        <f t="shared" si="23"/>
        <v>150500</v>
      </c>
      <c r="Q7" s="19">
        <f t="shared" si="23"/>
        <v>53880</v>
      </c>
      <c r="R7" s="19">
        <f t="shared" si="23"/>
        <v>28020</v>
      </c>
      <c r="S7" s="19">
        <f t="shared" si="23"/>
        <v>17000</v>
      </c>
      <c r="T7" s="19">
        <f t="shared" si="23"/>
        <v>12440</v>
      </c>
      <c r="U7" s="19">
        <f t="shared" si="26"/>
        <v>399460</v>
      </c>
      <c r="V7" s="18"/>
      <c r="W7" s="18"/>
      <c r="X7" s="11">
        <v>3</v>
      </c>
      <c r="Y7" s="20" t="str">
        <f t="shared" si="3"/>
        <v/>
      </c>
      <c r="Z7" s="20">
        <f t="shared" si="4"/>
        <v>9.5854330963840231E-3</v>
      </c>
      <c r="AA7" s="20">
        <f t="shared" si="5"/>
        <v>0.12935928238737088</v>
      </c>
      <c r="AB7" s="20">
        <f t="shared" si="6"/>
        <v>0.18403564753623186</v>
      </c>
      <c r="AC7" s="20">
        <f t="shared" si="7"/>
        <v>9.648697107109018E-2</v>
      </c>
      <c r="AD7" s="20">
        <f t="shared" si="8"/>
        <v>6.3800279134164334E-2</v>
      </c>
      <c r="AE7" s="20">
        <f t="shared" si="9"/>
        <v>4.8153897439835454E-2</v>
      </c>
      <c r="AF7" s="20">
        <f t="shared" si="10"/>
        <v>4.3757348463209896E-2</v>
      </c>
      <c r="AG7" s="20">
        <f t="shared" si="11"/>
        <v>8.701511203084103E-2</v>
      </c>
      <c r="AI7" s="22">
        <v>3</v>
      </c>
      <c r="AJ7" s="17">
        <f t="shared" si="12"/>
        <v>0</v>
      </c>
      <c r="AK7" s="17">
        <f t="shared" si="13"/>
        <v>11120</v>
      </c>
      <c r="AL7" s="17">
        <f t="shared" si="14"/>
        <v>126500</v>
      </c>
      <c r="AM7" s="17">
        <f t="shared" si="15"/>
        <v>150500</v>
      </c>
      <c r="AN7" s="17">
        <f t="shared" si="16"/>
        <v>53880</v>
      </c>
      <c r="AO7" s="17">
        <f t="shared" si="17"/>
        <v>28020</v>
      </c>
      <c r="AP7" s="17">
        <f t="shared" si="18"/>
        <v>17000</v>
      </c>
      <c r="AQ7" s="17">
        <f t="shared" si="19"/>
        <v>12440</v>
      </c>
      <c r="AR7" s="17">
        <f t="shared" si="24"/>
        <v>399460</v>
      </c>
      <c r="AU7" s="11" t="s">
        <v>50</v>
      </c>
      <c r="AV7" s="21">
        <v>5.5000174161412799E-2</v>
      </c>
      <c r="AW7" s="21">
        <v>4.02661186387544E-2</v>
      </c>
      <c r="AX7" s="20">
        <f>IF('Diagnostic plot'!$U6=1,AV7,"")</f>
        <v>5.5000174161412799E-2</v>
      </c>
      <c r="AY7" s="20">
        <f>IF('Diagnostic plot'!$U6=1,AW7,"")</f>
        <v>4.02661186387544E-2</v>
      </c>
      <c r="AZ7" s="20">
        <f>IF('Diagnostic plot'!$U6=1,AV7,NA())</f>
        <v>5.5000174161412799E-2</v>
      </c>
      <c r="BA7" s="20">
        <f>IF('Diagnostic plot'!$U6=1,AW7,NA())</f>
        <v>4.02661186387544E-2</v>
      </c>
      <c r="BC7" s="20">
        <f t="shared" si="20"/>
        <v>6.7813862420630353E-2</v>
      </c>
      <c r="BD7" s="20">
        <f t="shared" si="21"/>
        <v>5.232989666112374E-2</v>
      </c>
      <c r="BE7" s="20">
        <f t="shared" si="22"/>
        <v>5.232989666112374E-2</v>
      </c>
      <c r="BG7" s="20">
        <v>4.8989679321784001</v>
      </c>
      <c r="BH7" s="20">
        <v>4.6295238426974121</v>
      </c>
      <c r="BI7" s="20">
        <v>4.7602029836998963</v>
      </c>
    </row>
    <row r="8" spans="1:61" ht="13.8">
      <c r="A8" s="22">
        <v>4</v>
      </c>
      <c r="B8" s="2"/>
      <c r="C8" s="3">
        <v>6820</v>
      </c>
      <c r="D8" s="3">
        <v>59700</v>
      </c>
      <c r="E8" s="3">
        <v>146500</v>
      </c>
      <c r="F8" s="3">
        <v>73280</v>
      </c>
      <c r="G8" s="3">
        <v>37340</v>
      </c>
      <c r="H8" s="3">
        <v>21400</v>
      </c>
      <c r="I8" s="3">
        <v>14800</v>
      </c>
      <c r="J8" s="17">
        <f t="shared" si="1"/>
        <v>359840</v>
      </c>
      <c r="K8" s="18"/>
      <c r="L8" s="22">
        <v>4</v>
      </c>
      <c r="M8" s="19" t="str">
        <f t="shared" si="25"/>
        <v/>
      </c>
      <c r="N8" s="19">
        <f t="shared" si="23"/>
        <v>6820</v>
      </c>
      <c r="O8" s="19">
        <f t="shared" si="23"/>
        <v>59700</v>
      </c>
      <c r="P8" s="19">
        <f t="shared" si="23"/>
        <v>146500</v>
      </c>
      <c r="Q8" s="19">
        <f t="shared" si="23"/>
        <v>73280</v>
      </c>
      <c r="R8" s="19">
        <f t="shared" si="23"/>
        <v>37340</v>
      </c>
      <c r="S8" s="19">
        <f t="shared" si="23"/>
        <v>21400</v>
      </c>
      <c r="T8" s="19">
        <f t="shared" si="23"/>
        <v>14800</v>
      </c>
      <c r="U8" s="19">
        <f t="shared" si="26"/>
        <v>359840</v>
      </c>
      <c r="V8" s="18"/>
      <c r="W8" s="18"/>
      <c r="X8" s="11">
        <v>4</v>
      </c>
      <c r="Y8" s="20" t="str">
        <f t="shared" si="3"/>
        <v/>
      </c>
      <c r="Z8" s="20">
        <f t="shared" si="4"/>
        <v>5.8788357659477547E-3</v>
      </c>
      <c r="AA8" s="20">
        <f t="shared" si="5"/>
        <v>6.1049400462656458E-2</v>
      </c>
      <c r="AB8" s="20">
        <f t="shared" si="6"/>
        <v>0.17914433464490345</v>
      </c>
      <c r="AC8" s="20">
        <f t="shared" si="7"/>
        <v>0.13122801113751834</v>
      </c>
      <c r="AD8" s="20">
        <f t="shared" si="8"/>
        <v>8.5021499745528056E-2</v>
      </c>
      <c r="AE8" s="20">
        <f t="shared" si="9"/>
        <v>6.0617259130145811E-2</v>
      </c>
      <c r="AF8" s="20">
        <f t="shared" si="10"/>
        <v>5.2058581772950675E-2</v>
      </c>
      <c r="AG8" s="20">
        <f t="shared" si="11"/>
        <v>7.8384614011860601E-2</v>
      </c>
      <c r="AI8" s="22">
        <v>4</v>
      </c>
      <c r="AJ8" s="17">
        <f t="shared" si="12"/>
        <v>0</v>
      </c>
      <c r="AK8" s="17">
        <f t="shared" si="13"/>
        <v>6820</v>
      </c>
      <c r="AL8" s="17">
        <f t="shared" si="14"/>
        <v>59700</v>
      </c>
      <c r="AM8" s="17">
        <f t="shared" si="15"/>
        <v>146500</v>
      </c>
      <c r="AN8" s="17">
        <f t="shared" si="16"/>
        <v>73280</v>
      </c>
      <c r="AO8" s="17">
        <f t="shared" si="17"/>
        <v>37340</v>
      </c>
      <c r="AP8" s="17">
        <f t="shared" si="18"/>
        <v>21400</v>
      </c>
      <c r="AQ8" s="17">
        <f t="shared" si="19"/>
        <v>14800</v>
      </c>
      <c r="AR8" s="17">
        <f t="shared" si="24"/>
        <v>359840</v>
      </c>
      <c r="AU8" s="11" t="s">
        <v>51</v>
      </c>
      <c r="AV8" s="21">
        <v>4.7566322689224498E-2</v>
      </c>
      <c r="AW8" s="21">
        <v>3.2286638026484786E-2</v>
      </c>
      <c r="AX8" s="20">
        <f>IF('Diagnostic plot'!$U7=1,AV8,"")</f>
        <v>4.7566322689224498E-2</v>
      </c>
      <c r="AY8" s="20">
        <f>IF('Diagnostic plot'!$U7=1,AW8,"")</f>
        <v>3.2286638026484786E-2</v>
      </c>
      <c r="AZ8" s="20">
        <f>IF('Diagnostic plot'!$U7=1,AV8,NA())</f>
        <v>4.7566322689224498E-2</v>
      </c>
      <c r="BA8" s="20">
        <f>IF('Diagnostic plot'!$U7=1,AW8,NA())</f>
        <v>3.2286638026484786E-2</v>
      </c>
      <c r="BC8" s="20">
        <f t="shared" si="20"/>
        <v>5.2400530336172438E-2</v>
      </c>
      <c r="BD8" s="20">
        <f t="shared" si="21"/>
        <v>4.7399963839506884E-2</v>
      </c>
      <c r="BE8" s="20">
        <f t="shared" si="22"/>
        <v>4.7399963839506884E-2</v>
      </c>
      <c r="BG8" s="20">
        <v>6.3707974889560566</v>
      </c>
      <c r="BH8" s="20">
        <v>6.0677620798086718</v>
      </c>
      <c r="BI8" s="20">
        <v>6.2390388597409352</v>
      </c>
    </row>
    <row r="9" spans="1:61" ht="13.8">
      <c r="A9" s="22">
        <v>5</v>
      </c>
      <c r="B9" s="2"/>
      <c r="C9" s="3">
        <v>1740</v>
      </c>
      <c r="D9" s="3">
        <v>33720</v>
      </c>
      <c r="E9" s="3">
        <v>102300</v>
      </c>
      <c r="F9" s="3">
        <v>87720</v>
      </c>
      <c r="G9" s="3">
        <v>48140</v>
      </c>
      <c r="H9" s="3">
        <v>28980</v>
      </c>
      <c r="I9" s="3">
        <v>18560</v>
      </c>
      <c r="J9" s="17">
        <f t="shared" si="1"/>
        <v>321160</v>
      </c>
      <c r="K9" s="18"/>
      <c r="L9" s="22">
        <v>5</v>
      </c>
      <c r="M9" s="19" t="str">
        <f t="shared" si="25"/>
        <v/>
      </c>
      <c r="N9" s="19">
        <f t="shared" si="23"/>
        <v>1740</v>
      </c>
      <c r="O9" s="19">
        <f t="shared" si="23"/>
        <v>33720</v>
      </c>
      <c r="P9" s="19">
        <f t="shared" si="23"/>
        <v>102300</v>
      </c>
      <c r="Q9" s="19">
        <f t="shared" si="23"/>
        <v>87720</v>
      </c>
      <c r="R9" s="19">
        <f t="shared" si="23"/>
        <v>48140</v>
      </c>
      <c r="S9" s="19">
        <f t="shared" si="23"/>
        <v>28980</v>
      </c>
      <c r="T9" s="19">
        <f t="shared" si="23"/>
        <v>18560</v>
      </c>
      <c r="U9" s="19">
        <f t="shared" si="26"/>
        <v>321160</v>
      </c>
      <c r="V9" s="18"/>
      <c r="W9" s="18"/>
      <c r="X9" s="11">
        <v>5</v>
      </c>
      <c r="Y9" s="20" t="str">
        <f t="shared" si="3"/>
        <v/>
      </c>
      <c r="Z9" s="20">
        <f t="shared" si="4"/>
        <v>1.4998789197579316E-3</v>
      </c>
      <c r="AA9" s="20">
        <f t="shared" si="5"/>
        <v>3.4482173929661235E-2</v>
      </c>
      <c r="AB9" s="20">
        <f t="shared" si="6"/>
        <v>0.12509532719572439</v>
      </c>
      <c r="AC9" s="20">
        <f t="shared" si="7"/>
        <v>0.15708680590861229</v>
      </c>
      <c r="AD9" s="20">
        <f t="shared" si="8"/>
        <v>0.10961261375869631</v>
      </c>
      <c r="AE9" s="20">
        <f t="shared" si="9"/>
        <v>8.2088232223907737E-2</v>
      </c>
      <c r="AF9" s="20">
        <f t="shared" si="10"/>
        <v>6.5284275520673285E-2</v>
      </c>
      <c r="AG9" s="20">
        <f t="shared" si="11"/>
        <v>6.9958877934774219E-2</v>
      </c>
      <c r="AI9" s="22">
        <v>5</v>
      </c>
      <c r="AJ9" s="17">
        <f t="shared" si="12"/>
        <v>0</v>
      </c>
      <c r="AK9" s="17">
        <f t="shared" si="13"/>
        <v>1740</v>
      </c>
      <c r="AL9" s="17">
        <f t="shared" si="14"/>
        <v>33720</v>
      </c>
      <c r="AM9" s="17">
        <f t="shared" si="15"/>
        <v>102300</v>
      </c>
      <c r="AN9" s="17">
        <f t="shared" si="16"/>
        <v>87720</v>
      </c>
      <c r="AO9" s="17">
        <f t="shared" si="17"/>
        <v>48140</v>
      </c>
      <c r="AP9" s="17">
        <f t="shared" si="18"/>
        <v>28980</v>
      </c>
      <c r="AQ9" s="17">
        <f t="shared" si="19"/>
        <v>18560</v>
      </c>
      <c r="AR9" s="17">
        <f t="shared" si="24"/>
        <v>321160</v>
      </c>
      <c r="AU9" s="11" t="s">
        <v>52</v>
      </c>
      <c r="AV9" s="21">
        <v>4.4242424242424243E-2</v>
      </c>
      <c r="AW9" s="21">
        <v>3.0413223140495868E-2</v>
      </c>
      <c r="AX9" s="20">
        <f>IF('Diagnostic plot'!$U8=1,AV9,"")</f>
        <v>4.4242424242424243E-2</v>
      </c>
      <c r="AY9" s="20">
        <f>IF('Diagnostic plot'!$U8=1,AW9,"")</f>
        <v>3.0413223140495868E-2</v>
      </c>
      <c r="AZ9" s="20">
        <f>IF('Diagnostic plot'!$U8=1,AV9,NA())</f>
        <v>4.4242424242424243E-2</v>
      </c>
      <c r="BA9" s="20">
        <f>IF('Diagnostic plot'!$U8=1,AW9,NA())</f>
        <v>3.0413223140495868E-2</v>
      </c>
      <c r="BC9" s="20">
        <f t="shared" si="20"/>
        <v>4.7203217003383258E-2</v>
      </c>
      <c r="BD9" s="20">
        <f t="shared" si="21"/>
        <v>4.6242518889926962E-2</v>
      </c>
      <c r="BE9" s="20">
        <f t="shared" si="22"/>
        <v>4.6242518889926962E-2</v>
      </c>
      <c r="BG9" s="20">
        <v>7.245517956995446</v>
      </c>
      <c r="BH9" s="20">
        <v>6.9249586776859502</v>
      </c>
      <c r="BI9" s="20">
        <v>7.1204318369623989</v>
      </c>
    </row>
    <row r="10" spans="1:61" ht="13.8">
      <c r="A10" s="22">
        <v>6</v>
      </c>
      <c r="B10" s="2"/>
      <c r="C10" s="3">
        <v>0</v>
      </c>
      <c r="D10" s="3">
        <v>12480</v>
      </c>
      <c r="E10" s="3">
        <v>58980</v>
      </c>
      <c r="F10" s="3">
        <v>83580</v>
      </c>
      <c r="G10" s="3">
        <v>56520</v>
      </c>
      <c r="H10" s="3">
        <v>35260</v>
      </c>
      <c r="I10" s="3">
        <v>26280</v>
      </c>
      <c r="J10" s="17">
        <f t="shared" si="1"/>
        <v>273100</v>
      </c>
      <c r="K10" s="18"/>
      <c r="L10" s="22">
        <v>6</v>
      </c>
      <c r="M10" s="19" t="str">
        <f t="shared" si="25"/>
        <v/>
      </c>
      <c r="N10" s="19" t="str">
        <f t="shared" si="23"/>
        <v/>
      </c>
      <c r="O10" s="19">
        <f t="shared" si="23"/>
        <v>12480</v>
      </c>
      <c r="P10" s="19">
        <f t="shared" si="23"/>
        <v>58980</v>
      </c>
      <c r="Q10" s="19">
        <f t="shared" si="23"/>
        <v>83580</v>
      </c>
      <c r="R10" s="19">
        <f t="shared" si="23"/>
        <v>56520</v>
      </c>
      <c r="S10" s="19">
        <f t="shared" si="23"/>
        <v>35260</v>
      </c>
      <c r="T10" s="19">
        <f t="shared" si="23"/>
        <v>26280</v>
      </c>
      <c r="U10" s="19">
        <f t="shared" si="26"/>
        <v>273100</v>
      </c>
      <c r="V10" s="18"/>
      <c r="W10" s="18"/>
      <c r="X10" s="11">
        <v>6</v>
      </c>
      <c r="Y10" s="20" t="str">
        <f t="shared" si="3"/>
        <v/>
      </c>
      <c r="Z10" s="20" t="str">
        <f t="shared" si="4"/>
        <v/>
      </c>
      <c r="AA10" s="20">
        <f t="shared" si="5"/>
        <v>1.2762085724856828E-2</v>
      </c>
      <c r="AB10" s="20">
        <f t="shared" si="6"/>
        <v>7.2122408582637576E-2</v>
      </c>
      <c r="AC10" s="20">
        <f t="shared" si="7"/>
        <v>0.14967299632742606</v>
      </c>
      <c r="AD10" s="20">
        <f t="shared" si="8"/>
        <v>0.12869349666891391</v>
      </c>
      <c r="AE10" s="20">
        <f t="shared" si="9"/>
        <v>9.9876848454623426E-2</v>
      </c>
      <c r="AF10" s="20">
        <f t="shared" si="10"/>
        <v>9.24391573644016E-2</v>
      </c>
      <c r="AG10" s="20">
        <f t="shared" si="11"/>
        <v>5.9489879075809063E-2</v>
      </c>
      <c r="AI10" s="22">
        <v>6</v>
      </c>
      <c r="AJ10" s="17">
        <f t="shared" si="12"/>
        <v>0</v>
      </c>
      <c r="AK10" s="17">
        <f t="shared" si="13"/>
        <v>0</v>
      </c>
      <c r="AL10" s="17">
        <f t="shared" si="14"/>
        <v>12480</v>
      </c>
      <c r="AM10" s="17">
        <f t="shared" si="15"/>
        <v>58980</v>
      </c>
      <c r="AN10" s="17">
        <f t="shared" si="16"/>
        <v>83580</v>
      </c>
      <c r="AO10" s="17">
        <f t="shared" si="17"/>
        <v>56520</v>
      </c>
      <c r="AP10" s="17">
        <f t="shared" si="18"/>
        <v>35260</v>
      </c>
      <c r="AQ10" s="17">
        <f t="shared" si="19"/>
        <v>26280</v>
      </c>
      <c r="AR10" s="17">
        <f t="shared" si="24"/>
        <v>273100</v>
      </c>
      <c r="AU10" s="23" t="s">
        <v>53</v>
      </c>
      <c r="AV10" s="24">
        <v>4.6319102353585113E-2</v>
      </c>
      <c r="AW10" s="24">
        <v>3.2703886152162014E-2</v>
      </c>
      <c r="AX10" s="25">
        <f>IF('Diagnostic plot'!$U9=1,AV10,"")</f>
        <v>4.6319102353585113E-2</v>
      </c>
      <c r="AY10" s="25">
        <f>IF('Diagnostic plot'!$U9=1,AW10,"")</f>
        <v>3.2703886152162014E-2</v>
      </c>
      <c r="AZ10" s="25">
        <f>IF('Diagnostic plot'!$U9=1,AV10,NA())</f>
        <v>4.6319102353585113E-2</v>
      </c>
      <c r="BA10" s="25">
        <f>IF('Diagnostic plot'!$U9=1,AW10,NA())</f>
        <v>3.2703886152162014E-2</v>
      </c>
      <c r="BB10" s="23"/>
      <c r="BC10" s="25">
        <f t="shared" si="20"/>
        <v>5.1570558126210281E-2</v>
      </c>
      <c r="BD10" s="25">
        <f t="shared" si="21"/>
        <v>4.7657750696758136E-2</v>
      </c>
      <c r="BE10" s="25">
        <f t="shared" si="22"/>
        <v>4.7657750696758136E-2</v>
      </c>
      <c r="BF10" s="23"/>
      <c r="BG10" s="25">
        <v>7.6588707941746179</v>
      </c>
      <c r="BH10" s="25">
        <v>7.3041187739463602</v>
      </c>
      <c r="BI10" s="25">
        <v>7.5102946139660745</v>
      </c>
    </row>
    <row r="11" spans="1:61" ht="13.8">
      <c r="A11" s="22">
        <v>7</v>
      </c>
      <c r="B11" s="2"/>
      <c r="C11" s="3">
        <v>0</v>
      </c>
      <c r="D11" s="3">
        <v>0</v>
      </c>
      <c r="E11" s="3">
        <v>57180</v>
      </c>
      <c r="F11" s="3">
        <v>91800</v>
      </c>
      <c r="G11" s="3">
        <v>56240</v>
      </c>
      <c r="H11" s="3">
        <v>41260</v>
      </c>
      <c r="I11" s="3">
        <v>28640</v>
      </c>
      <c r="J11" s="17">
        <f t="shared" si="1"/>
        <v>275120</v>
      </c>
      <c r="L11" s="22">
        <v>7</v>
      </c>
      <c r="M11" s="19" t="str">
        <f t="shared" si="25"/>
        <v/>
      </c>
      <c r="N11" s="19" t="str">
        <f t="shared" si="23"/>
        <v/>
      </c>
      <c r="O11" s="19" t="str">
        <f t="shared" si="23"/>
        <v/>
      </c>
      <c r="P11" s="19">
        <f t="shared" si="23"/>
        <v>57180</v>
      </c>
      <c r="Q11" s="19">
        <f t="shared" si="23"/>
        <v>91800</v>
      </c>
      <c r="R11" s="19">
        <f t="shared" si="23"/>
        <v>56240</v>
      </c>
      <c r="S11" s="19">
        <f t="shared" si="23"/>
        <v>41260</v>
      </c>
      <c r="T11" s="19">
        <f t="shared" si="23"/>
        <v>28640</v>
      </c>
      <c r="U11" s="19">
        <f t="shared" si="26"/>
        <v>275120</v>
      </c>
      <c r="X11" s="11">
        <v>7</v>
      </c>
      <c r="Y11" s="20" t="str">
        <f t="shared" si="3"/>
        <v/>
      </c>
      <c r="Z11" s="20" t="str">
        <f t="shared" si="4"/>
        <v/>
      </c>
      <c r="AA11" s="20" t="str">
        <f t="shared" si="5"/>
        <v/>
      </c>
      <c r="AB11" s="20">
        <f t="shared" si="6"/>
        <v>6.9921317781539788E-2</v>
      </c>
      <c r="AC11" s="20">
        <f t="shared" si="7"/>
        <v>0.16439316897412914</v>
      </c>
      <c r="AD11" s="20">
        <f t="shared" si="8"/>
        <v>0.1280559492685725</v>
      </c>
      <c r="AE11" s="20">
        <f t="shared" si="9"/>
        <v>0.116872341668683</v>
      </c>
      <c r="AF11" s="20">
        <f t="shared" si="10"/>
        <v>0.10074039067414239</v>
      </c>
      <c r="AG11" s="20">
        <f t="shared" si="11"/>
        <v>5.9929899419028154E-2</v>
      </c>
      <c r="AI11" s="22">
        <v>7</v>
      </c>
      <c r="AJ11" s="17">
        <f t="shared" si="12"/>
        <v>0</v>
      </c>
      <c r="AK11" s="17">
        <f t="shared" si="13"/>
        <v>0</v>
      </c>
      <c r="AL11" s="17">
        <f t="shared" si="14"/>
        <v>0</v>
      </c>
      <c r="AM11" s="17">
        <f t="shared" si="15"/>
        <v>57180</v>
      </c>
      <c r="AN11" s="17">
        <f t="shared" si="16"/>
        <v>91800</v>
      </c>
      <c r="AO11" s="17">
        <f t="shared" si="17"/>
        <v>56240</v>
      </c>
      <c r="AP11" s="17">
        <f t="shared" si="18"/>
        <v>41260</v>
      </c>
      <c r="AQ11" s="17">
        <f t="shared" si="19"/>
        <v>28640</v>
      </c>
      <c r="AR11" s="17">
        <f t="shared" si="24"/>
        <v>275120</v>
      </c>
    </row>
    <row r="12" spans="1:61" ht="13.8">
      <c r="A12" s="22">
        <v>8</v>
      </c>
      <c r="B12" s="2"/>
      <c r="C12" s="3">
        <v>0</v>
      </c>
      <c r="D12" s="3">
        <v>0</v>
      </c>
      <c r="E12" s="3">
        <v>0</v>
      </c>
      <c r="F12" s="3">
        <v>64740</v>
      </c>
      <c r="G12" s="3">
        <v>56560</v>
      </c>
      <c r="H12" s="3">
        <v>42700</v>
      </c>
      <c r="I12" s="3">
        <v>32920</v>
      </c>
      <c r="J12" s="17">
        <f t="shared" si="1"/>
        <v>196920</v>
      </c>
      <c r="L12" s="22">
        <v>8</v>
      </c>
      <c r="M12" s="19" t="str">
        <f t="shared" si="25"/>
        <v/>
      </c>
      <c r="N12" s="19" t="str">
        <f t="shared" si="23"/>
        <v/>
      </c>
      <c r="O12" s="19" t="str">
        <f t="shared" si="23"/>
        <v/>
      </c>
      <c r="P12" s="19" t="str">
        <f t="shared" si="23"/>
        <v/>
      </c>
      <c r="Q12" s="19">
        <f t="shared" si="23"/>
        <v>64740</v>
      </c>
      <c r="R12" s="19">
        <f t="shared" si="23"/>
        <v>56560</v>
      </c>
      <c r="S12" s="19">
        <f t="shared" si="23"/>
        <v>42700</v>
      </c>
      <c r="T12" s="19">
        <f t="shared" si="23"/>
        <v>32920</v>
      </c>
      <c r="U12" s="19">
        <f t="shared" si="26"/>
        <v>196920</v>
      </c>
      <c r="X12" s="11">
        <v>8</v>
      </c>
      <c r="Y12" s="20" t="str">
        <f t="shared" si="3"/>
        <v/>
      </c>
      <c r="Z12" s="20" t="str">
        <f t="shared" si="4"/>
        <v/>
      </c>
      <c r="AA12" s="20" t="str">
        <f t="shared" si="5"/>
        <v/>
      </c>
      <c r="AB12" s="20" t="str">
        <f t="shared" si="6"/>
        <v/>
      </c>
      <c r="AC12" s="20">
        <f t="shared" si="7"/>
        <v>0.11593479040724532</v>
      </c>
      <c r="AD12" s="20">
        <f t="shared" si="8"/>
        <v>0.12878457486896269</v>
      </c>
      <c r="AE12" s="20">
        <f t="shared" si="9"/>
        <v>0.1209512600400573</v>
      </c>
      <c r="AF12" s="20">
        <f t="shared" si="10"/>
        <v>0.1157951697274011</v>
      </c>
      <c r="AG12" s="20">
        <f t="shared" si="11"/>
        <v>4.2895448508269207E-2</v>
      </c>
      <c r="AI12" s="22">
        <v>8</v>
      </c>
      <c r="AJ12" s="17">
        <f t="shared" si="12"/>
        <v>0</v>
      </c>
      <c r="AK12" s="17">
        <f t="shared" si="13"/>
        <v>0</v>
      </c>
      <c r="AL12" s="17">
        <f t="shared" si="14"/>
        <v>0</v>
      </c>
      <c r="AM12" s="17">
        <f t="shared" si="15"/>
        <v>0</v>
      </c>
      <c r="AN12" s="17">
        <f t="shared" si="16"/>
        <v>64740</v>
      </c>
      <c r="AO12" s="17">
        <f t="shared" si="17"/>
        <v>56560</v>
      </c>
      <c r="AP12" s="17">
        <f t="shared" si="18"/>
        <v>42700</v>
      </c>
      <c r="AQ12" s="17">
        <f t="shared" si="19"/>
        <v>32920</v>
      </c>
      <c r="AR12" s="17">
        <f t="shared" si="24"/>
        <v>196920</v>
      </c>
      <c r="AU12" s="26" t="s">
        <v>27</v>
      </c>
      <c r="AW12" s="20">
        <f>SLOPE(AV4:AV10,AW4:AW10)</f>
        <v>0.61782627982532712</v>
      </c>
      <c r="AY12" s="20">
        <f>SLOPE(AX4:AX10,AY4:AY10)</f>
        <v>0.61782627982532712</v>
      </c>
    </row>
    <row r="13" spans="1:61" ht="13.8">
      <c r="A13" s="22">
        <v>9</v>
      </c>
      <c r="B13" s="2"/>
      <c r="C13" s="3">
        <v>0</v>
      </c>
      <c r="D13" s="3">
        <v>0</v>
      </c>
      <c r="E13" s="3">
        <v>0</v>
      </c>
      <c r="F13" s="3">
        <v>0</v>
      </c>
      <c r="G13" s="3">
        <v>40780</v>
      </c>
      <c r="H13" s="3">
        <v>39480</v>
      </c>
      <c r="I13" s="3">
        <v>33000</v>
      </c>
      <c r="J13" s="17">
        <f t="shared" si="1"/>
        <v>113260</v>
      </c>
      <c r="L13" s="22">
        <v>9</v>
      </c>
      <c r="M13" s="19" t="str">
        <f t="shared" si="25"/>
        <v/>
      </c>
      <c r="N13" s="19" t="str">
        <f t="shared" si="23"/>
        <v/>
      </c>
      <c r="O13" s="19" t="str">
        <f t="shared" si="23"/>
        <v/>
      </c>
      <c r="P13" s="19" t="str">
        <f t="shared" si="23"/>
        <v/>
      </c>
      <c r="Q13" s="19" t="str">
        <f t="shared" si="23"/>
        <v/>
      </c>
      <c r="R13" s="19">
        <f t="shared" si="23"/>
        <v>40780</v>
      </c>
      <c r="S13" s="19">
        <f t="shared" si="23"/>
        <v>39480</v>
      </c>
      <c r="T13" s="19">
        <f t="shared" si="23"/>
        <v>33000</v>
      </c>
      <c r="U13" s="19">
        <f t="shared" si="26"/>
        <v>113260</v>
      </c>
      <c r="X13" s="11">
        <v>9</v>
      </c>
      <c r="Y13" s="20" t="str">
        <f t="shared" si="3"/>
        <v/>
      </c>
      <c r="Z13" s="20" t="str">
        <f t="shared" si="4"/>
        <v/>
      </c>
      <c r="AA13" s="20" t="str">
        <f t="shared" si="5"/>
        <v/>
      </c>
      <c r="AB13" s="20" t="str">
        <f t="shared" si="6"/>
        <v/>
      </c>
      <c r="AC13" s="20" t="str">
        <f t="shared" si="7"/>
        <v/>
      </c>
      <c r="AD13" s="20">
        <f t="shared" si="8"/>
        <v>9.2854224949722383E-2</v>
      </c>
      <c r="AE13" s="20">
        <f t="shared" si="9"/>
        <v>0.11183034534851199</v>
      </c>
      <c r="AF13" s="20">
        <f t="shared" si="10"/>
        <v>0.11607656746671434</v>
      </c>
      <c r="AG13" s="20">
        <f t="shared" si="11"/>
        <v>2.4671635679700234E-2</v>
      </c>
      <c r="AI13" s="22">
        <v>9</v>
      </c>
      <c r="AJ13" s="17">
        <f t="shared" si="12"/>
        <v>0</v>
      </c>
      <c r="AK13" s="17">
        <f t="shared" si="13"/>
        <v>0</v>
      </c>
      <c r="AL13" s="17">
        <f t="shared" si="14"/>
        <v>0</v>
      </c>
      <c r="AM13" s="17">
        <f t="shared" si="15"/>
        <v>0</v>
      </c>
      <c r="AN13" s="17">
        <f t="shared" si="16"/>
        <v>0</v>
      </c>
      <c r="AO13" s="17">
        <f t="shared" si="17"/>
        <v>40780</v>
      </c>
      <c r="AP13" s="17">
        <f t="shared" si="18"/>
        <v>39480</v>
      </c>
      <c r="AQ13" s="17">
        <f t="shared" si="19"/>
        <v>33000</v>
      </c>
      <c r="AR13" s="17">
        <f t="shared" si="24"/>
        <v>113260</v>
      </c>
      <c r="AU13" s="26" t="s">
        <v>26</v>
      </c>
      <c r="AW13" s="20">
        <f>INTERCEPT(AV4:AV10,AW4:AW10)</f>
        <v>2.7452430379536846E-2</v>
      </c>
      <c r="AY13" s="20">
        <f>INTERCEPT(AX4:AX10,AY4:AY10)</f>
        <v>2.7452430379536846E-2</v>
      </c>
      <c r="BC13" s="20"/>
    </row>
    <row r="14" spans="1:61" ht="13.8">
      <c r="A14" s="22">
        <v>10</v>
      </c>
      <c r="B14" s="2"/>
      <c r="C14" s="3">
        <v>0</v>
      </c>
      <c r="D14" s="3">
        <v>0</v>
      </c>
      <c r="E14" s="3">
        <v>0</v>
      </c>
      <c r="F14" s="3">
        <v>0</v>
      </c>
      <c r="G14" s="3">
        <v>26840</v>
      </c>
      <c r="H14" s="3">
        <v>32240</v>
      </c>
      <c r="I14" s="3">
        <v>27920</v>
      </c>
      <c r="J14" s="17">
        <f t="shared" si="1"/>
        <v>87000</v>
      </c>
      <c r="L14" s="22">
        <v>10</v>
      </c>
      <c r="M14" s="19" t="str">
        <f t="shared" si="25"/>
        <v/>
      </c>
      <c r="N14" s="19" t="str">
        <f t="shared" si="23"/>
        <v/>
      </c>
      <c r="O14" s="19" t="str">
        <f t="shared" si="23"/>
        <v/>
      </c>
      <c r="P14" s="19" t="str">
        <f t="shared" si="23"/>
        <v/>
      </c>
      <c r="Q14" s="19" t="str">
        <f t="shared" si="23"/>
        <v/>
      </c>
      <c r="R14" s="19">
        <f t="shared" si="23"/>
        <v>26840</v>
      </c>
      <c r="S14" s="19">
        <f t="shared" si="23"/>
        <v>32240</v>
      </c>
      <c r="T14" s="19">
        <f t="shared" si="23"/>
        <v>27920</v>
      </c>
      <c r="U14" s="19">
        <f t="shared" si="26"/>
        <v>87000</v>
      </c>
      <c r="X14" s="11">
        <v>10</v>
      </c>
      <c r="Y14" s="20" t="str">
        <f t="shared" si="3"/>
        <v/>
      </c>
      <c r="Z14" s="20" t="str">
        <f t="shared" si="4"/>
        <v/>
      </c>
      <c r="AA14" s="20" t="str">
        <f t="shared" si="5"/>
        <v/>
      </c>
      <c r="AB14" s="20" t="str">
        <f t="shared" si="6"/>
        <v/>
      </c>
      <c r="AC14" s="20" t="str">
        <f t="shared" si="7"/>
        <v/>
      </c>
      <c r="AD14" s="20">
        <f t="shared" si="8"/>
        <v>6.1113472232725577E-2</v>
      </c>
      <c r="AE14" s="20">
        <f t="shared" si="9"/>
        <v>9.1322450203546776E-2</v>
      </c>
      <c r="AF14" s="20">
        <f t="shared" si="10"/>
        <v>9.8207811020323166E-2</v>
      </c>
      <c r="AG14" s="20">
        <f t="shared" si="11"/>
        <v>1.8951371217852026E-2</v>
      </c>
      <c r="AI14" s="22">
        <v>10</v>
      </c>
      <c r="AJ14" s="17">
        <f t="shared" si="12"/>
        <v>0</v>
      </c>
      <c r="AK14" s="17">
        <f t="shared" si="13"/>
        <v>0</v>
      </c>
      <c r="AL14" s="17">
        <f t="shared" si="14"/>
        <v>0</v>
      </c>
      <c r="AM14" s="17">
        <f t="shared" si="15"/>
        <v>0</v>
      </c>
      <c r="AN14" s="17">
        <f t="shared" si="16"/>
        <v>0</v>
      </c>
      <c r="AO14" s="17">
        <f t="shared" si="17"/>
        <v>26840</v>
      </c>
      <c r="AP14" s="17">
        <f t="shared" si="18"/>
        <v>32240</v>
      </c>
      <c r="AQ14" s="17">
        <f t="shared" si="19"/>
        <v>27920</v>
      </c>
      <c r="AR14" s="17">
        <f t="shared" si="24"/>
        <v>87000</v>
      </c>
      <c r="AU14" s="63" t="s">
        <v>34</v>
      </c>
      <c r="AV14" s="64">
        <f>IF(AND($AK38&lt;0.02,$AL38&lt;0.02,$AM38&lt;0.02,$AN38&lt;0.02,$AO38&lt;0.02,$AP38&lt;0.02,$AQ38&lt;0.02),0,1)</f>
        <v>1</v>
      </c>
      <c r="AW14" s="20"/>
      <c r="BC14" s="20"/>
    </row>
    <row r="15" spans="1:61" ht="13.8">
      <c r="A15" s="22">
        <v>11</v>
      </c>
      <c r="B15" s="2"/>
      <c r="C15" s="3">
        <v>0</v>
      </c>
      <c r="D15" s="3">
        <v>0</v>
      </c>
      <c r="E15" s="3">
        <v>0</v>
      </c>
      <c r="F15" s="3">
        <v>0</v>
      </c>
      <c r="G15" s="3">
        <v>14920</v>
      </c>
      <c r="H15" s="3">
        <v>22840</v>
      </c>
      <c r="I15" s="3">
        <v>21920</v>
      </c>
      <c r="J15" s="17">
        <f t="shared" si="1"/>
        <v>59680</v>
      </c>
      <c r="L15" s="22">
        <v>11</v>
      </c>
      <c r="M15" s="19" t="str">
        <f t="shared" si="25"/>
        <v/>
      </c>
      <c r="N15" s="19" t="str">
        <f t="shared" si="23"/>
        <v/>
      </c>
      <c r="O15" s="19" t="str">
        <f t="shared" si="23"/>
        <v/>
      </c>
      <c r="P15" s="19" t="str">
        <f t="shared" si="23"/>
        <v/>
      </c>
      <c r="Q15" s="19" t="str">
        <f t="shared" si="23"/>
        <v/>
      </c>
      <c r="R15" s="19">
        <f t="shared" si="23"/>
        <v>14920</v>
      </c>
      <c r="S15" s="19">
        <f t="shared" si="23"/>
        <v>22840</v>
      </c>
      <c r="T15" s="19">
        <f t="shared" si="23"/>
        <v>21920</v>
      </c>
      <c r="U15" s="19">
        <f t="shared" si="26"/>
        <v>59680</v>
      </c>
      <c r="X15" s="11">
        <v>11</v>
      </c>
      <c r="Y15" s="20" t="str">
        <f t="shared" si="3"/>
        <v/>
      </c>
      <c r="Z15" s="20" t="str">
        <f t="shared" si="4"/>
        <v/>
      </c>
      <c r="AA15" s="20" t="str">
        <f t="shared" si="5"/>
        <v/>
      </c>
      <c r="AB15" s="20" t="str">
        <f t="shared" si="6"/>
        <v/>
      </c>
      <c r="AC15" s="20" t="str">
        <f t="shared" si="7"/>
        <v/>
      </c>
      <c r="AD15" s="20">
        <f t="shared" si="8"/>
        <v>3.397216861819171E-2</v>
      </c>
      <c r="AE15" s="20">
        <f t="shared" si="9"/>
        <v>6.4696177501520111E-2</v>
      </c>
      <c r="AF15" s="20">
        <f t="shared" si="10"/>
        <v>7.7102980571829655E-2</v>
      </c>
      <c r="AG15" s="20">
        <f t="shared" si="11"/>
        <v>1.3000204991740332E-2</v>
      </c>
      <c r="AI15" s="22">
        <v>11</v>
      </c>
      <c r="AJ15" s="17">
        <f t="shared" si="12"/>
        <v>0</v>
      </c>
      <c r="AK15" s="17">
        <f t="shared" si="13"/>
        <v>0</v>
      </c>
      <c r="AL15" s="17">
        <f t="shared" si="14"/>
        <v>0</v>
      </c>
      <c r="AM15" s="17">
        <f t="shared" si="15"/>
        <v>0</v>
      </c>
      <c r="AN15" s="17">
        <f t="shared" si="16"/>
        <v>0</v>
      </c>
      <c r="AO15" s="17">
        <f t="shared" si="17"/>
        <v>14920</v>
      </c>
      <c r="AP15" s="17">
        <f t="shared" si="18"/>
        <v>22840</v>
      </c>
      <c r="AQ15" s="17">
        <f t="shared" si="19"/>
        <v>21920</v>
      </c>
      <c r="AR15" s="17">
        <f t="shared" si="24"/>
        <v>59680</v>
      </c>
      <c r="AU15" s="65" t="s">
        <v>28</v>
      </c>
      <c r="AV15" s="66">
        <f>MATCH(Introduction!E14,Method!AU16:AU17,0)</f>
        <v>1</v>
      </c>
    </row>
    <row r="16" spans="1:61" ht="13.8">
      <c r="A16" s="22">
        <v>12</v>
      </c>
      <c r="B16" s="2"/>
      <c r="C16" s="3">
        <v>0</v>
      </c>
      <c r="D16" s="3">
        <v>0</v>
      </c>
      <c r="E16" s="3">
        <v>0</v>
      </c>
      <c r="F16" s="3">
        <v>0</v>
      </c>
      <c r="G16" s="3">
        <v>8280</v>
      </c>
      <c r="H16" s="3">
        <v>14660</v>
      </c>
      <c r="I16" s="3">
        <v>14720</v>
      </c>
      <c r="J16" s="17">
        <f t="shared" si="1"/>
        <v>37660</v>
      </c>
      <c r="L16" s="22">
        <v>12</v>
      </c>
      <c r="M16" s="19" t="str">
        <f t="shared" si="25"/>
        <v/>
      </c>
      <c r="N16" s="19" t="str">
        <f t="shared" si="23"/>
        <v/>
      </c>
      <c r="O16" s="19" t="str">
        <f t="shared" si="23"/>
        <v/>
      </c>
      <c r="P16" s="19" t="str">
        <f t="shared" si="23"/>
        <v/>
      </c>
      <c r="Q16" s="19" t="str">
        <f t="shared" si="23"/>
        <v/>
      </c>
      <c r="R16" s="19">
        <f t="shared" si="23"/>
        <v>8280</v>
      </c>
      <c r="S16" s="19">
        <f t="shared" si="23"/>
        <v>14660</v>
      </c>
      <c r="T16" s="19">
        <f t="shared" si="23"/>
        <v>14720</v>
      </c>
      <c r="U16" s="19">
        <f t="shared" si="26"/>
        <v>37660</v>
      </c>
      <c r="X16" s="11">
        <v>12</v>
      </c>
      <c r="Y16" s="20" t="str">
        <f>IF(M16&lt;&gt;"",M16/SUM(M$4:M$34),"")</f>
        <v/>
      </c>
      <c r="Z16" s="20" t="str">
        <f t="shared" si="4"/>
        <v/>
      </c>
      <c r="AA16" s="20" t="str">
        <f t="shared" si="5"/>
        <v/>
      </c>
      <c r="AB16" s="20" t="str">
        <f t="shared" si="6"/>
        <v/>
      </c>
      <c r="AC16" s="20" t="str">
        <f t="shared" si="7"/>
        <v/>
      </c>
      <c r="AD16" s="20">
        <f t="shared" si="8"/>
        <v>1.885318741009567E-2</v>
      </c>
      <c r="AE16" s="20">
        <f t="shared" si="9"/>
        <v>4.1525655086352226E-2</v>
      </c>
      <c r="AF16" s="20">
        <f t="shared" si="10"/>
        <v>5.177718403363743E-2</v>
      </c>
      <c r="AG16" s="20">
        <f t="shared" ref="AG16:AG34" si="27">U16/SUM(U$4:U$34)</f>
        <v>8.2035475869460615E-3</v>
      </c>
      <c r="AI16" s="22">
        <v>12</v>
      </c>
      <c r="AJ16" s="17">
        <f t="shared" si="12"/>
        <v>0</v>
      </c>
      <c r="AK16" s="17">
        <f t="shared" si="13"/>
        <v>0</v>
      </c>
      <c r="AL16" s="17">
        <f t="shared" si="14"/>
        <v>0</v>
      </c>
      <c r="AM16" s="17">
        <f t="shared" si="15"/>
        <v>0</v>
      </c>
      <c r="AN16" s="17">
        <f t="shared" si="16"/>
        <v>0</v>
      </c>
      <c r="AO16" s="17">
        <f t="shared" si="17"/>
        <v>8280</v>
      </c>
      <c r="AP16" s="17">
        <f t="shared" si="18"/>
        <v>14660</v>
      </c>
      <c r="AQ16" s="17">
        <f t="shared" si="19"/>
        <v>14720</v>
      </c>
      <c r="AR16" s="17">
        <f t="shared" si="24"/>
        <v>37660</v>
      </c>
      <c r="AU16" s="69" t="s">
        <v>15</v>
      </c>
      <c r="AV16" s="67"/>
    </row>
    <row r="17" spans="1:48" ht="13.8">
      <c r="A17" s="22">
        <v>13</v>
      </c>
      <c r="B17" s="2"/>
      <c r="C17" s="3">
        <v>0</v>
      </c>
      <c r="D17" s="3">
        <v>0</v>
      </c>
      <c r="E17" s="3">
        <v>0</v>
      </c>
      <c r="F17" s="3">
        <v>0</v>
      </c>
      <c r="G17" s="3">
        <v>3740</v>
      </c>
      <c r="H17" s="3">
        <v>7900</v>
      </c>
      <c r="I17" s="3">
        <v>8920</v>
      </c>
      <c r="J17" s="17">
        <f t="shared" si="1"/>
        <v>20560</v>
      </c>
      <c r="L17" s="22">
        <v>13</v>
      </c>
      <c r="M17" s="19" t="str">
        <f t="shared" si="25"/>
        <v/>
      </c>
      <c r="N17" s="19" t="str">
        <f t="shared" si="23"/>
        <v/>
      </c>
      <c r="O17" s="19" t="str">
        <f t="shared" si="23"/>
        <v/>
      </c>
      <c r="P17" s="19" t="str">
        <f t="shared" si="23"/>
        <v/>
      </c>
      <c r="Q17" s="19" t="str">
        <f t="shared" si="23"/>
        <v/>
      </c>
      <c r="R17" s="19">
        <f t="shared" si="23"/>
        <v>3740</v>
      </c>
      <c r="S17" s="19">
        <f t="shared" si="23"/>
        <v>7900</v>
      </c>
      <c r="T17" s="19">
        <f t="shared" si="23"/>
        <v>8920</v>
      </c>
      <c r="U17" s="19">
        <f t="shared" si="26"/>
        <v>20560</v>
      </c>
      <c r="X17" s="11">
        <v>13</v>
      </c>
      <c r="Y17" s="20" t="str">
        <f t="shared" ref="Y17:Y34" si="28">IF(M17&lt;&gt;"",M17/SUM(M$4:M$34),"")</f>
        <v/>
      </c>
      <c r="Z17" s="20" t="str">
        <f t="shared" ref="Z17:Z34" si="29">IF(N17&lt;&gt;"",N17/SUM(N$4:N$34),"")</f>
        <v/>
      </c>
      <c r="AA17" s="20" t="str">
        <f t="shared" ref="AA17:AA34" si="30">IF(O17&lt;&gt;"",O17/SUM(O$4:O$34),"")</f>
        <v/>
      </c>
      <c r="AB17" s="20" t="str">
        <f t="shared" ref="AB17:AB34" si="31">IF(P17&lt;&gt;"",P17/SUM(P$4:P$34),"")</f>
        <v/>
      </c>
      <c r="AC17" s="20" t="str">
        <f t="shared" ref="AC17:AC34" si="32">IF(Q17&lt;&gt;"",Q17/SUM(Q$4:Q$34),"")</f>
        <v/>
      </c>
      <c r="AD17" s="20">
        <f t="shared" ref="AD17:AD34" si="33">IF(R17&lt;&gt;"",R17/SUM(R$4:R$34),"")</f>
        <v>8.5158117045601202E-3</v>
      </c>
      <c r="AE17" s="20">
        <f t="shared" ref="AE17:AE34" si="34">IF(S17&lt;&gt;"",S17/SUM(S$4:S$34),"")</f>
        <v>2.2377399398511771E-2</v>
      </c>
      <c r="AF17" s="20">
        <f t="shared" ref="AF17:AF34" si="35">IF(T17&lt;&gt;"",T17/SUM(T$4:T$34),"")</f>
        <v>3.1375847933427028E-2</v>
      </c>
      <c r="AG17" s="20">
        <f t="shared" si="27"/>
        <v>4.4786228992992833E-3</v>
      </c>
      <c r="AI17" s="22">
        <v>13</v>
      </c>
      <c r="AJ17" s="17">
        <f t="shared" si="12"/>
        <v>0</v>
      </c>
      <c r="AK17" s="17">
        <f t="shared" si="13"/>
        <v>0</v>
      </c>
      <c r="AL17" s="17">
        <f t="shared" si="14"/>
        <v>0</v>
      </c>
      <c r="AM17" s="17">
        <f t="shared" si="15"/>
        <v>0</v>
      </c>
      <c r="AN17" s="17">
        <f t="shared" si="16"/>
        <v>0</v>
      </c>
      <c r="AO17" s="17">
        <f t="shared" si="17"/>
        <v>3740</v>
      </c>
      <c r="AP17" s="17">
        <f t="shared" si="18"/>
        <v>7900</v>
      </c>
      <c r="AQ17" s="17">
        <f t="shared" si="19"/>
        <v>8920</v>
      </c>
      <c r="AR17" s="17">
        <f t="shared" si="24"/>
        <v>20560</v>
      </c>
      <c r="AU17" s="70" t="s">
        <v>25</v>
      </c>
      <c r="AV17" s="68"/>
    </row>
    <row r="18" spans="1:48" ht="13.8">
      <c r="A18" s="22">
        <v>14</v>
      </c>
      <c r="B18" s="2"/>
      <c r="C18" s="3">
        <v>0</v>
      </c>
      <c r="D18" s="3">
        <v>0</v>
      </c>
      <c r="E18" s="3">
        <v>0</v>
      </c>
      <c r="F18" s="3">
        <v>0</v>
      </c>
      <c r="G18" s="3">
        <v>2180</v>
      </c>
      <c r="H18" s="3">
        <v>4080</v>
      </c>
      <c r="I18" s="3">
        <v>4900</v>
      </c>
      <c r="J18" s="17">
        <f t="shared" si="1"/>
        <v>11160</v>
      </c>
      <c r="L18" s="22">
        <v>14</v>
      </c>
      <c r="M18" s="19" t="str">
        <f t="shared" si="25"/>
        <v/>
      </c>
      <c r="N18" s="19" t="str">
        <f t="shared" si="23"/>
        <v/>
      </c>
      <c r="O18" s="19" t="str">
        <f t="shared" si="23"/>
        <v/>
      </c>
      <c r="P18" s="19" t="str">
        <f t="shared" si="23"/>
        <v/>
      </c>
      <c r="Q18" s="19" t="str">
        <f t="shared" si="23"/>
        <v/>
      </c>
      <c r="R18" s="19">
        <f t="shared" si="23"/>
        <v>2180</v>
      </c>
      <c r="S18" s="19">
        <f t="shared" si="23"/>
        <v>4080</v>
      </c>
      <c r="T18" s="19">
        <f t="shared" si="23"/>
        <v>4900</v>
      </c>
      <c r="U18" s="19">
        <f t="shared" si="26"/>
        <v>11160</v>
      </c>
      <c r="X18" s="11">
        <v>14</v>
      </c>
      <c r="Y18" s="20" t="str">
        <f t="shared" si="28"/>
        <v/>
      </c>
      <c r="Z18" s="20" t="str">
        <f t="shared" si="29"/>
        <v/>
      </c>
      <c r="AA18" s="20" t="str">
        <f t="shared" si="30"/>
        <v/>
      </c>
      <c r="AB18" s="20" t="str">
        <f t="shared" si="31"/>
        <v/>
      </c>
      <c r="AC18" s="20" t="str">
        <f t="shared" si="32"/>
        <v/>
      </c>
      <c r="AD18" s="20">
        <f t="shared" si="33"/>
        <v>4.9637619026580383E-3</v>
      </c>
      <c r="AE18" s="20">
        <f t="shared" si="34"/>
        <v>1.155693538556051E-2</v>
      </c>
      <c r="AF18" s="20">
        <f t="shared" si="35"/>
        <v>1.7235611532936373E-2</v>
      </c>
      <c r="AG18" s="20">
        <f t="shared" si="27"/>
        <v>2.4310034803589494E-3</v>
      </c>
      <c r="AI18" s="22">
        <v>14</v>
      </c>
      <c r="AJ18" s="17">
        <f t="shared" si="12"/>
        <v>0</v>
      </c>
      <c r="AK18" s="17">
        <f t="shared" si="13"/>
        <v>0</v>
      </c>
      <c r="AL18" s="17">
        <f t="shared" si="14"/>
        <v>0</v>
      </c>
      <c r="AM18" s="17">
        <f t="shared" si="15"/>
        <v>0</v>
      </c>
      <c r="AN18" s="17">
        <f t="shared" si="16"/>
        <v>0</v>
      </c>
      <c r="AO18" s="17">
        <f t="shared" si="17"/>
        <v>2180</v>
      </c>
      <c r="AP18" s="17">
        <f t="shared" si="18"/>
        <v>4080</v>
      </c>
      <c r="AQ18" s="17">
        <f t="shared" si="19"/>
        <v>4900</v>
      </c>
      <c r="AR18" s="17">
        <f t="shared" si="24"/>
        <v>11160</v>
      </c>
    </row>
    <row r="19" spans="1:48" ht="13.8">
      <c r="A19" s="22">
        <v>15</v>
      </c>
      <c r="B19" s="2"/>
      <c r="C19" s="3">
        <v>0</v>
      </c>
      <c r="D19" s="3">
        <v>0</v>
      </c>
      <c r="E19" s="3">
        <v>0</v>
      </c>
      <c r="F19" s="3">
        <v>0</v>
      </c>
      <c r="G19" s="3">
        <v>1260</v>
      </c>
      <c r="H19" s="3">
        <v>2100</v>
      </c>
      <c r="I19" s="3">
        <v>2860</v>
      </c>
      <c r="J19" s="17">
        <f t="shared" si="1"/>
        <v>6220</v>
      </c>
      <c r="L19" s="22">
        <v>15</v>
      </c>
      <c r="M19" s="19" t="str">
        <f t="shared" si="25"/>
        <v/>
      </c>
      <c r="N19" s="19" t="str">
        <f t="shared" si="23"/>
        <v/>
      </c>
      <c r="O19" s="19" t="str">
        <f t="shared" si="23"/>
        <v/>
      </c>
      <c r="P19" s="19" t="str">
        <f t="shared" si="23"/>
        <v/>
      </c>
      <c r="Q19" s="19" t="str">
        <f t="shared" si="23"/>
        <v/>
      </c>
      <c r="R19" s="19">
        <f t="shared" si="23"/>
        <v>1260</v>
      </c>
      <c r="S19" s="19">
        <f t="shared" si="23"/>
        <v>2100</v>
      </c>
      <c r="T19" s="19">
        <f t="shared" si="23"/>
        <v>2860</v>
      </c>
      <c r="U19" s="19">
        <f t="shared" si="26"/>
        <v>6220</v>
      </c>
      <c r="X19" s="11">
        <v>15</v>
      </c>
      <c r="Y19" s="20" t="str">
        <f t="shared" si="28"/>
        <v/>
      </c>
      <c r="Z19" s="20" t="str">
        <f t="shared" si="29"/>
        <v/>
      </c>
      <c r="AA19" s="20" t="str">
        <f t="shared" si="30"/>
        <v/>
      </c>
      <c r="AB19" s="20" t="str">
        <f t="shared" si="31"/>
        <v/>
      </c>
      <c r="AC19" s="20" t="str">
        <f t="shared" si="32"/>
        <v/>
      </c>
      <c r="AD19" s="20">
        <f t="shared" si="33"/>
        <v>2.8689633015362972E-3</v>
      </c>
      <c r="AE19" s="20">
        <f t="shared" si="34"/>
        <v>5.9484226249208504E-3</v>
      </c>
      <c r="AF19" s="20">
        <f t="shared" si="35"/>
        <v>1.0059969180448576E-2</v>
      </c>
      <c r="AG19" s="20">
        <f t="shared" si="27"/>
        <v>1.3549141261498805E-3</v>
      </c>
      <c r="AI19" s="22">
        <v>15</v>
      </c>
      <c r="AJ19" s="17">
        <f t="shared" si="12"/>
        <v>0</v>
      </c>
      <c r="AK19" s="17">
        <f t="shared" si="13"/>
        <v>0</v>
      </c>
      <c r="AL19" s="17">
        <f t="shared" si="14"/>
        <v>0</v>
      </c>
      <c r="AM19" s="17">
        <f t="shared" si="15"/>
        <v>0</v>
      </c>
      <c r="AN19" s="17">
        <f t="shared" si="16"/>
        <v>0</v>
      </c>
      <c r="AO19" s="17">
        <f t="shared" si="17"/>
        <v>1260</v>
      </c>
      <c r="AP19" s="17">
        <f t="shared" si="18"/>
        <v>2100</v>
      </c>
      <c r="AQ19" s="17">
        <f t="shared" si="19"/>
        <v>2860</v>
      </c>
      <c r="AR19" s="17">
        <f t="shared" si="24"/>
        <v>6220</v>
      </c>
    </row>
    <row r="20" spans="1:48" ht="13.8">
      <c r="A20" s="22">
        <v>16</v>
      </c>
      <c r="B20" s="2"/>
      <c r="C20" s="3">
        <v>0</v>
      </c>
      <c r="D20" s="3">
        <v>0</v>
      </c>
      <c r="E20" s="3">
        <v>0</v>
      </c>
      <c r="F20" s="3">
        <v>0</v>
      </c>
      <c r="G20" s="3">
        <v>960</v>
      </c>
      <c r="H20" s="3">
        <v>1200</v>
      </c>
      <c r="I20" s="3">
        <v>1540</v>
      </c>
      <c r="J20" s="17">
        <f t="shared" si="1"/>
        <v>3700</v>
      </c>
      <c r="L20" s="22">
        <v>16</v>
      </c>
      <c r="M20" s="19" t="str">
        <f t="shared" si="25"/>
        <v/>
      </c>
      <c r="N20" s="19" t="str">
        <f t="shared" si="23"/>
        <v/>
      </c>
      <c r="O20" s="19" t="str">
        <f t="shared" si="23"/>
        <v/>
      </c>
      <c r="P20" s="19" t="str">
        <f t="shared" si="23"/>
        <v/>
      </c>
      <c r="Q20" s="19" t="str">
        <f t="shared" si="23"/>
        <v/>
      </c>
      <c r="R20" s="19">
        <f t="shared" si="23"/>
        <v>960</v>
      </c>
      <c r="S20" s="19">
        <f t="shared" si="23"/>
        <v>1200</v>
      </c>
      <c r="T20" s="19">
        <f t="shared" si="23"/>
        <v>1540</v>
      </c>
      <c r="U20" s="19">
        <f t="shared" si="26"/>
        <v>3700</v>
      </c>
      <c r="X20" s="11">
        <v>16</v>
      </c>
      <c r="Y20" s="20" t="str">
        <f t="shared" si="28"/>
        <v/>
      </c>
      <c r="Z20" s="20" t="str">
        <f t="shared" si="29"/>
        <v/>
      </c>
      <c r="AA20" s="20" t="str">
        <f t="shared" si="30"/>
        <v/>
      </c>
      <c r="AB20" s="20" t="str">
        <f t="shared" si="31"/>
        <v/>
      </c>
      <c r="AC20" s="20" t="str">
        <f t="shared" si="32"/>
        <v/>
      </c>
      <c r="AD20" s="20">
        <f t="shared" si="33"/>
        <v>2.1858768011705121E-3</v>
      </c>
      <c r="AE20" s="20">
        <f t="shared" si="34"/>
        <v>3.3990986428119145E-3</v>
      </c>
      <c r="AF20" s="20">
        <f t="shared" si="35"/>
        <v>5.416906481780003E-3</v>
      </c>
      <c r="AG20" s="20">
        <f t="shared" si="27"/>
        <v>8.0597785639140802E-4</v>
      </c>
      <c r="AI20" s="22">
        <v>16</v>
      </c>
      <c r="AJ20" s="17">
        <f t="shared" si="12"/>
        <v>0</v>
      </c>
      <c r="AK20" s="17">
        <f t="shared" si="13"/>
        <v>0</v>
      </c>
      <c r="AL20" s="17">
        <f t="shared" si="14"/>
        <v>0</v>
      </c>
      <c r="AM20" s="17">
        <f t="shared" si="15"/>
        <v>0</v>
      </c>
      <c r="AN20" s="17">
        <f t="shared" si="16"/>
        <v>0</v>
      </c>
      <c r="AO20" s="17">
        <f t="shared" si="17"/>
        <v>960</v>
      </c>
      <c r="AP20" s="17">
        <f t="shared" si="18"/>
        <v>1200</v>
      </c>
      <c r="AQ20" s="17">
        <f t="shared" si="19"/>
        <v>1540</v>
      </c>
      <c r="AR20" s="17">
        <f t="shared" si="24"/>
        <v>3700</v>
      </c>
    </row>
    <row r="21" spans="1:48" ht="13.8">
      <c r="A21" s="22">
        <v>17</v>
      </c>
      <c r="B21" s="2"/>
      <c r="C21" s="3">
        <v>0</v>
      </c>
      <c r="D21" s="3">
        <v>0</v>
      </c>
      <c r="E21" s="3">
        <v>0</v>
      </c>
      <c r="F21" s="3">
        <v>0</v>
      </c>
      <c r="G21" s="3">
        <v>520</v>
      </c>
      <c r="H21" s="3">
        <v>680</v>
      </c>
      <c r="I21" s="3">
        <v>1000</v>
      </c>
      <c r="J21" s="17">
        <f t="shared" si="1"/>
        <v>2200</v>
      </c>
      <c r="L21" s="22">
        <v>17</v>
      </c>
      <c r="M21" s="19" t="str">
        <f t="shared" si="25"/>
        <v/>
      </c>
      <c r="N21" s="19" t="str">
        <f t="shared" ref="N21:N34" si="36">IF(OR(AK21="",AK21=0),"",AK21)</f>
        <v/>
      </c>
      <c r="O21" s="19" t="str">
        <f t="shared" ref="O21:O34" si="37">IF(OR(AL21="",AL21=0),"",AL21)</f>
        <v/>
      </c>
      <c r="P21" s="19" t="str">
        <f t="shared" ref="P21:P34" si="38">IF(OR(AM21="",AM21=0),"",AM21)</f>
        <v/>
      </c>
      <c r="Q21" s="19" t="str">
        <f t="shared" ref="Q21:Q34" si="39">IF(OR(AN21="",AN21=0),"",AN21)</f>
        <v/>
      </c>
      <c r="R21" s="19">
        <f t="shared" ref="R21:R34" si="40">IF(OR(AO21="",AO21=0),"",AO21)</f>
        <v>520</v>
      </c>
      <c r="S21" s="19">
        <f t="shared" ref="S21:S34" si="41">IF(OR(AP21="",AP21=0),"",AP21)</f>
        <v>680</v>
      </c>
      <c r="T21" s="19">
        <f t="shared" ref="T21:T34" si="42">IF(OR(AQ21="",AQ21=0),"",AQ21)</f>
        <v>1000</v>
      </c>
      <c r="U21" s="19">
        <f t="shared" si="26"/>
        <v>2200</v>
      </c>
      <c r="X21" s="11">
        <v>17</v>
      </c>
      <c r="Y21" s="20" t="str">
        <f t="shared" si="28"/>
        <v/>
      </c>
      <c r="Z21" s="20" t="str">
        <f t="shared" si="29"/>
        <v/>
      </c>
      <c r="AA21" s="20" t="str">
        <f t="shared" si="30"/>
        <v/>
      </c>
      <c r="AB21" s="20" t="str">
        <f t="shared" si="31"/>
        <v/>
      </c>
      <c r="AC21" s="20" t="str">
        <f t="shared" si="32"/>
        <v/>
      </c>
      <c r="AD21" s="20">
        <f t="shared" si="33"/>
        <v>1.1840166006340275E-3</v>
      </c>
      <c r="AE21" s="20">
        <f t="shared" si="34"/>
        <v>1.9261558975934184E-3</v>
      </c>
      <c r="AF21" s="20">
        <f t="shared" si="35"/>
        <v>3.5174717414155864E-3</v>
      </c>
      <c r="AG21" s="20">
        <f t="shared" si="27"/>
        <v>4.7923007677326963E-4</v>
      </c>
      <c r="AI21" s="22">
        <v>17</v>
      </c>
      <c r="AJ21" s="17">
        <f t="shared" si="12"/>
        <v>0</v>
      </c>
      <c r="AK21" s="17">
        <f t="shared" si="13"/>
        <v>0</v>
      </c>
      <c r="AL21" s="17">
        <f t="shared" si="14"/>
        <v>0</v>
      </c>
      <c r="AM21" s="17">
        <f t="shared" si="15"/>
        <v>0</v>
      </c>
      <c r="AN21" s="17">
        <f t="shared" si="16"/>
        <v>0</v>
      </c>
      <c r="AO21" s="17">
        <f t="shared" si="17"/>
        <v>520</v>
      </c>
      <c r="AP21" s="17">
        <f t="shared" si="18"/>
        <v>680</v>
      </c>
      <c r="AQ21" s="17">
        <f t="shared" si="19"/>
        <v>1000</v>
      </c>
      <c r="AR21" s="17">
        <f t="shared" si="24"/>
        <v>2200</v>
      </c>
    </row>
    <row r="22" spans="1:48" ht="13.8">
      <c r="A22" s="22">
        <v>18</v>
      </c>
      <c r="B22" s="2"/>
      <c r="C22" s="3">
        <v>0</v>
      </c>
      <c r="D22" s="3">
        <v>0</v>
      </c>
      <c r="E22" s="3">
        <v>0</v>
      </c>
      <c r="F22" s="3">
        <v>0</v>
      </c>
      <c r="G22" s="3">
        <v>420</v>
      </c>
      <c r="H22" s="3">
        <v>520</v>
      </c>
      <c r="I22" s="3">
        <v>620</v>
      </c>
      <c r="J22" s="17">
        <f t="shared" si="1"/>
        <v>1560</v>
      </c>
      <c r="L22" s="22">
        <v>18</v>
      </c>
      <c r="M22" s="19" t="str">
        <f t="shared" si="25"/>
        <v/>
      </c>
      <c r="N22" s="19" t="str">
        <f t="shared" si="36"/>
        <v/>
      </c>
      <c r="O22" s="19" t="str">
        <f t="shared" si="37"/>
        <v/>
      </c>
      <c r="P22" s="19" t="str">
        <f t="shared" si="38"/>
        <v/>
      </c>
      <c r="Q22" s="19" t="str">
        <f t="shared" si="39"/>
        <v/>
      </c>
      <c r="R22" s="19">
        <f t="shared" si="40"/>
        <v>420</v>
      </c>
      <c r="S22" s="19">
        <f t="shared" si="41"/>
        <v>520</v>
      </c>
      <c r="T22" s="19">
        <f t="shared" si="42"/>
        <v>620</v>
      </c>
      <c r="U22" s="19">
        <f t="shared" si="26"/>
        <v>1560</v>
      </c>
      <c r="X22" s="11">
        <v>18</v>
      </c>
      <c r="Y22" s="20" t="str">
        <f t="shared" si="28"/>
        <v/>
      </c>
      <c r="Z22" s="20" t="str">
        <f t="shared" si="29"/>
        <v/>
      </c>
      <c r="AA22" s="20" t="str">
        <f t="shared" si="30"/>
        <v/>
      </c>
      <c r="AB22" s="20" t="str">
        <f t="shared" si="31"/>
        <v/>
      </c>
      <c r="AC22" s="20" t="str">
        <f t="shared" si="32"/>
        <v/>
      </c>
      <c r="AD22" s="20">
        <f t="shared" si="33"/>
        <v>9.5632110051209918E-4</v>
      </c>
      <c r="AE22" s="20">
        <f t="shared" si="34"/>
        <v>1.4729427452184964E-3</v>
      </c>
      <c r="AF22" s="20">
        <f t="shared" si="35"/>
        <v>2.1808324796776636E-3</v>
      </c>
      <c r="AG22" s="20">
        <f t="shared" si="27"/>
        <v>3.3981769080286393E-4</v>
      </c>
      <c r="AI22" s="22">
        <v>18</v>
      </c>
      <c r="AJ22" s="17">
        <f t="shared" si="12"/>
        <v>0</v>
      </c>
      <c r="AK22" s="17">
        <f t="shared" si="13"/>
        <v>0</v>
      </c>
      <c r="AL22" s="17">
        <f t="shared" si="14"/>
        <v>0</v>
      </c>
      <c r="AM22" s="17">
        <f t="shared" si="15"/>
        <v>0</v>
      </c>
      <c r="AN22" s="17">
        <f t="shared" si="16"/>
        <v>0</v>
      </c>
      <c r="AO22" s="17">
        <f t="shared" si="17"/>
        <v>420</v>
      </c>
      <c r="AP22" s="17">
        <f t="shared" si="18"/>
        <v>520</v>
      </c>
      <c r="AQ22" s="17">
        <f t="shared" si="19"/>
        <v>620</v>
      </c>
      <c r="AR22" s="17">
        <f t="shared" si="24"/>
        <v>1560</v>
      </c>
    </row>
    <row r="23" spans="1:48" ht="13.8">
      <c r="A23" s="22">
        <v>19</v>
      </c>
      <c r="B23" s="2"/>
      <c r="C23" s="3">
        <v>0</v>
      </c>
      <c r="D23" s="3">
        <v>0</v>
      </c>
      <c r="E23" s="3">
        <v>0</v>
      </c>
      <c r="F23" s="3">
        <v>0</v>
      </c>
      <c r="G23" s="3">
        <v>140</v>
      </c>
      <c r="H23" s="3">
        <v>340</v>
      </c>
      <c r="I23" s="3">
        <v>380</v>
      </c>
      <c r="J23" s="17">
        <f t="shared" si="1"/>
        <v>860</v>
      </c>
      <c r="L23" s="22">
        <v>19</v>
      </c>
      <c r="M23" s="19" t="str">
        <f t="shared" si="25"/>
        <v/>
      </c>
      <c r="N23" s="19" t="str">
        <f t="shared" si="36"/>
        <v/>
      </c>
      <c r="O23" s="19" t="str">
        <f t="shared" si="37"/>
        <v/>
      </c>
      <c r="P23" s="19" t="str">
        <f t="shared" si="38"/>
        <v/>
      </c>
      <c r="Q23" s="19" t="str">
        <f t="shared" si="39"/>
        <v/>
      </c>
      <c r="R23" s="19" t="str">
        <f t="shared" si="40"/>
        <v/>
      </c>
      <c r="S23" s="19">
        <f t="shared" si="41"/>
        <v>340</v>
      </c>
      <c r="T23" s="19">
        <f t="shared" si="42"/>
        <v>380</v>
      </c>
      <c r="U23" s="19">
        <f t="shared" si="26"/>
        <v>720</v>
      </c>
      <c r="X23" s="11">
        <v>19</v>
      </c>
      <c r="Y23" s="20" t="str">
        <f t="shared" si="28"/>
        <v/>
      </c>
      <c r="Z23" s="20" t="str">
        <f t="shared" si="29"/>
        <v/>
      </c>
      <c r="AA23" s="20" t="str">
        <f t="shared" si="30"/>
        <v/>
      </c>
      <c r="AB23" s="20" t="str">
        <f t="shared" si="31"/>
        <v/>
      </c>
      <c r="AC23" s="20" t="str">
        <f t="shared" si="32"/>
        <v/>
      </c>
      <c r="AD23" s="20" t="str">
        <f t="shared" si="33"/>
        <v/>
      </c>
      <c r="AE23" s="20">
        <f t="shared" si="34"/>
        <v>9.6307794879670918E-4</v>
      </c>
      <c r="AF23" s="20">
        <f t="shared" si="35"/>
        <v>1.3366392617379227E-3</v>
      </c>
      <c r="AG23" s="20">
        <f t="shared" si="27"/>
        <v>1.5683893421670643E-4</v>
      </c>
      <c r="AI23" s="22">
        <v>19</v>
      </c>
      <c r="AJ23" s="17">
        <f t="shared" si="12"/>
        <v>0</v>
      </c>
      <c r="AK23" s="17">
        <f t="shared" si="13"/>
        <v>0</v>
      </c>
      <c r="AL23" s="17">
        <f t="shared" si="14"/>
        <v>0</v>
      </c>
      <c r="AM23" s="17">
        <f t="shared" si="15"/>
        <v>0</v>
      </c>
      <c r="AN23" s="17">
        <f t="shared" si="16"/>
        <v>0</v>
      </c>
      <c r="AO23" s="17">
        <f t="shared" si="17"/>
        <v>0</v>
      </c>
      <c r="AP23" s="17">
        <f t="shared" si="18"/>
        <v>340</v>
      </c>
      <c r="AQ23" s="17">
        <f t="shared" si="19"/>
        <v>380</v>
      </c>
      <c r="AR23" s="17">
        <f t="shared" si="24"/>
        <v>720</v>
      </c>
    </row>
    <row r="24" spans="1:48" ht="13.8">
      <c r="A24" s="22">
        <v>20</v>
      </c>
      <c r="B24" s="2"/>
      <c r="C24" s="3">
        <v>0</v>
      </c>
      <c r="D24" s="3">
        <v>0</v>
      </c>
      <c r="E24" s="3">
        <v>0</v>
      </c>
      <c r="F24" s="3">
        <v>0</v>
      </c>
      <c r="G24" s="3">
        <v>160</v>
      </c>
      <c r="H24" s="3">
        <v>300</v>
      </c>
      <c r="I24" s="3">
        <v>280</v>
      </c>
      <c r="J24" s="17">
        <f t="shared" si="1"/>
        <v>740</v>
      </c>
      <c r="L24" s="22">
        <v>20</v>
      </c>
      <c r="M24" s="19" t="str">
        <f t="shared" si="25"/>
        <v/>
      </c>
      <c r="N24" s="19" t="str">
        <f t="shared" si="36"/>
        <v/>
      </c>
      <c r="O24" s="19" t="str">
        <f t="shared" si="37"/>
        <v/>
      </c>
      <c r="P24" s="19" t="str">
        <f t="shared" si="38"/>
        <v/>
      </c>
      <c r="Q24" s="19" t="str">
        <f t="shared" si="39"/>
        <v/>
      </c>
      <c r="R24" s="19" t="str">
        <f t="shared" si="40"/>
        <v/>
      </c>
      <c r="S24" s="19">
        <f t="shared" si="41"/>
        <v>300</v>
      </c>
      <c r="T24" s="19">
        <f t="shared" si="42"/>
        <v>280</v>
      </c>
      <c r="U24" s="19">
        <f t="shared" si="26"/>
        <v>580</v>
      </c>
      <c r="X24" s="11">
        <v>20</v>
      </c>
      <c r="Y24" s="20" t="str">
        <f t="shared" si="28"/>
        <v/>
      </c>
      <c r="Z24" s="20" t="str">
        <f t="shared" si="29"/>
        <v/>
      </c>
      <c r="AA24" s="20" t="str">
        <f t="shared" si="30"/>
        <v/>
      </c>
      <c r="AB24" s="20" t="str">
        <f t="shared" si="31"/>
        <v/>
      </c>
      <c r="AC24" s="20" t="str">
        <f t="shared" si="32"/>
        <v/>
      </c>
      <c r="AD24" s="20" t="str">
        <f t="shared" si="33"/>
        <v/>
      </c>
      <c r="AE24" s="20">
        <f t="shared" si="34"/>
        <v>8.4977466070297863E-4</v>
      </c>
      <c r="AF24" s="20">
        <f t="shared" si="35"/>
        <v>9.8489208759636421E-4</v>
      </c>
      <c r="AG24" s="20">
        <f t="shared" si="27"/>
        <v>1.2634247478568016E-4</v>
      </c>
      <c r="AI24" s="22">
        <v>20</v>
      </c>
      <c r="AJ24" s="17">
        <f t="shared" si="12"/>
        <v>0</v>
      </c>
      <c r="AK24" s="17">
        <f t="shared" si="13"/>
        <v>0</v>
      </c>
      <c r="AL24" s="17">
        <f t="shared" si="14"/>
        <v>0</v>
      </c>
      <c r="AM24" s="17">
        <f t="shared" si="15"/>
        <v>0</v>
      </c>
      <c r="AN24" s="17">
        <f t="shared" si="16"/>
        <v>0</v>
      </c>
      <c r="AO24" s="17">
        <f t="shared" si="17"/>
        <v>0</v>
      </c>
      <c r="AP24" s="17">
        <f t="shared" si="18"/>
        <v>300</v>
      </c>
      <c r="AQ24" s="17">
        <f t="shared" si="19"/>
        <v>280</v>
      </c>
      <c r="AR24" s="17">
        <f t="shared" si="24"/>
        <v>580</v>
      </c>
    </row>
    <row r="25" spans="1:48" ht="13.8">
      <c r="A25" s="22">
        <v>21</v>
      </c>
      <c r="B25" s="2"/>
      <c r="C25" s="3">
        <v>0</v>
      </c>
      <c r="D25" s="3">
        <v>0</v>
      </c>
      <c r="E25" s="3">
        <v>0</v>
      </c>
      <c r="F25" s="3">
        <v>0</v>
      </c>
      <c r="G25" s="3">
        <v>240</v>
      </c>
      <c r="H25" s="3">
        <v>160</v>
      </c>
      <c r="I25" s="3">
        <v>280</v>
      </c>
      <c r="J25" s="17">
        <f t="shared" si="1"/>
        <v>680</v>
      </c>
      <c r="L25" s="22">
        <v>21</v>
      </c>
      <c r="M25" s="19" t="str">
        <f t="shared" si="25"/>
        <v/>
      </c>
      <c r="N25" s="19" t="str">
        <f t="shared" si="36"/>
        <v/>
      </c>
      <c r="O25" s="19" t="str">
        <f t="shared" si="37"/>
        <v/>
      </c>
      <c r="P25" s="19" t="str">
        <f t="shared" si="38"/>
        <v/>
      </c>
      <c r="Q25" s="19" t="str">
        <f t="shared" si="39"/>
        <v/>
      </c>
      <c r="R25" s="19" t="str">
        <f t="shared" si="40"/>
        <v/>
      </c>
      <c r="S25" s="19">
        <f t="shared" si="41"/>
        <v>160</v>
      </c>
      <c r="T25" s="19">
        <f t="shared" si="42"/>
        <v>280</v>
      </c>
      <c r="U25" s="19">
        <f t="shared" si="26"/>
        <v>440</v>
      </c>
      <c r="X25" s="11">
        <v>21</v>
      </c>
      <c r="Y25" s="20" t="str">
        <f t="shared" si="28"/>
        <v/>
      </c>
      <c r="Z25" s="20" t="str">
        <f t="shared" si="29"/>
        <v/>
      </c>
      <c r="AA25" s="20" t="str">
        <f t="shared" si="30"/>
        <v/>
      </c>
      <c r="AB25" s="20" t="str">
        <f t="shared" si="31"/>
        <v/>
      </c>
      <c r="AC25" s="20" t="str">
        <f t="shared" si="32"/>
        <v/>
      </c>
      <c r="AD25" s="20" t="str">
        <f t="shared" si="33"/>
        <v/>
      </c>
      <c r="AE25" s="20">
        <f t="shared" si="34"/>
        <v>4.5321315237492192E-4</v>
      </c>
      <c r="AF25" s="20">
        <f t="shared" si="35"/>
        <v>9.8489208759636421E-4</v>
      </c>
      <c r="AG25" s="20">
        <f t="shared" si="27"/>
        <v>9.5846015354653926E-5</v>
      </c>
      <c r="AI25" s="22">
        <v>21</v>
      </c>
      <c r="AJ25" s="17">
        <f t="shared" si="12"/>
        <v>0</v>
      </c>
      <c r="AK25" s="17">
        <f t="shared" si="13"/>
        <v>0</v>
      </c>
      <c r="AL25" s="17">
        <f t="shared" si="14"/>
        <v>0</v>
      </c>
      <c r="AM25" s="17">
        <f t="shared" si="15"/>
        <v>0</v>
      </c>
      <c r="AN25" s="17">
        <f t="shared" si="16"/>
        <v>0</v>
      </c>
      <c r="AO25" s="17">
        <f t="shared" si="17"/>
        <v>0</v>
      </c>
      <c r="AP25" s="17">
        <f t="shared" si="18"/>
        <v>160</v>
      </c>
      <c r="AQ25" s="17">
        <f t="shared" si="19"/>
        <v>280</v>
      </c>
      <c r="AR25" s="17">
        <f t="shared" si="24"/>
        <v>440</v>
      </c>
    </row>
    <row r="26" spans="1:48" ht="13.8">
      <c r="A26" s="22">
        <v>22</v>
      </c>
      <c r="B26" s="2"/>
      <c r="C26" s="3">
        <v>0</v>
      </c>
      <c r="D26" s="3">
        <v>0</v>
      </c>
      <c r="E26" s="3">
        <v>0</v>
      </c>
      <c r="F26" s="3">
        <v>0</v>
      </c>
      <c r="G26" s="3">
        <v>40</v>
      </c>
      <c r="H26" s="3">
        <v>100</v>
      </c>
      <c r="I26" s="3">
        <v>60</v>
      </c>
      <c r="J26" s="17">
        <f t="shared" si="1"/>
        <v>200</v>
      </c>
      <c r="L26" s="22">
        <v>22</v>
      </c>
      <c r="M26" s="19" t="str">
        <f t="shared" si="25"/>
        <v/>
      </c>
      <c r="N26" s="19" t="str">
        <f t="shared" si="36"/>
        <v/>
      </c>
      <c r="O26" s="19" t="str">
        <f t="shared" si="37"/>
        <v/>
      </c>
      <c r="P26" s="19" t="str">
        <f t="shared" si="38"/>
        <v/>
      </c>
      <c r="Q26" s="19" t="str">
        <f t="shared" si="39"/>
        <v/>
      </c>
      <c r="R26" s="19" t="str">
        <f t="shared" si="40"/>
        <v/>
      </c>
      <c r="S26" s="19">
        <f t="shared" si="41"/>
        <v>100</v>
      </c>
      <c r="T26" s="19">
        <f t="shared" si="42"/>
        <v>60</v>
      </c>
      <c r="U26" s="19">
        <f t="shared" si="26"/>
        <v>160</v>
      </c>
      <c r="X26" s="11">
        <v>22</v>
      </c>
      <c r="Y26" s="20" t="str">
        <f t="shared" si="28"/>
        <v/>
      </c>
      <c r="Z26" s="20" t="str">
        <f t="shared" si="29"/>
        <v/>
      </c>
      <c r="AA26" s="20" t="str">
        <f t="shared" si="30"/>
        <v/>
      </c>
      <c r="AB26" s="20" t="str">
        <f t="shared" si="31"/>
        <v/>
      </c>
      <c r="AC26" s="20" t="str">
        <f t="shared" si="32"/>
        <v/>
      </c>
      <c r="AD26" s="20" t="str">
        <f t="shared" si="33"/>
        <v/>
      </c>
      <c r="AE26" s="20">
        <f t="shared" si="34"/>
        <v>2.8325822023432621E-4</v>
      </c>
      <c r="AF26" s="20">
        <f t="shared" si="35"/>
        <v>2.1104830448493518E-4</v>
      </c>
      <c r="AG26" s="20">
        <f t="shared" si="27"/>
        <v>3.4853096492601425E-5</v>
      </c>
      <c r="AI26" s="22">
        <v>22</v>
      </c>
      <c r="AJ26" s="17">
        <f t="shared" si="12"/>
        <v>0</v>
      </c>
      <c r="AK26" s="17">
        <f t="shared" si="13"/>
        <v>0</v>
      </c>
      <c r="AL26" s="17">
        <f t="shared" si="14"/>
        <v>0</v>
      </c>
      <c r="AM26" s="17">
        <f t="shared" si="15"/>
        <v>0</v>
      </c>
      <c r="AN26" s="17">
        <f t="shared" si="16"/>
        <v>0</v>
      </c>
      <c r="AO26" s="17">
        <f t="shared" si="17"/>
        <v>0</v>
      </c>
      <c r="AP26" s="17">
        <f t="shared" si="18"/>
        <v>100</v>
      </c>
      <c r="AQ26" s="17">
        <f t="shared" si="19"/>
        <v>60</v>
      </c>
      <c r="AR26" s="17">
        <f t="shared" si="24"/>
        <v>160</v>
      </c>
    </row>
    <row r="27" spans="1:48" ht="13.8">
      <c r="A27" s="22">
        <v>23</v>
      </c>
      <c r="B27" s="2"/>
      <c r="C27" s="3">
        <v>0</v>
      </c>
      <c r="D27" s="3">
        <v>0</v>
      </c>
      <c r="E27" s="3">
        <v>0</v>
      </c>
      <c r="F27" s="3">
        <v>0</v>
      </c>
      <c r="G27" s="3">
        <v>20</v>
      </c>
      <c r="H27" s="3">
        <v>20</v>
      </c>
      <c r="I27" s="3">
        <v>80</v>
      </c>
      <c r="J27" s="17">
        <f t="shared" si="1"/>
        <v>120</v>
      </c>
      <c r="L27" s="22">
        <v>23</v>
      </c>
      <c r="M27" s="19" t="str">
        <f t="shared" si="25"/>
        <v/>
      </c>
      <c r="N27" s="19" t="str">
        <f t="shared" si="36"/>
        <v/>
      </c>
      <c r="O27" s="19" t="str">
        <f t="shared" si="37"/>
        <v/>
      </c>
      <c r="P27" s="19" t="str">
        <f t="shared" si="38"/>
        <v/>
      </c>
      <c r="Q27" s="19" t="str">
        <f t="shared" si="39"/>
        <v/>
      </c>
      <c r="R27" s="19" t="str">
        <f t="shared" si="40"/>
        <v/>
      </c>
      <c r="S27" s="19" t="str">
        <f t="shared" si="41"/>
        <v/>
      </c>
      <c r="T27" s="19">
        <f t="shared" si="42"/>
        <v>80</v>
      </c>
      <c r="U27" s="19">
        <f t="shared" si="26"/>
        <v>80</v>
      </c>
      <c r="X27" s="11">
        <v>23</v>
      </c>
      <c r="Y27" s="20" t="str">
        <f t="shared" si="28"/>
        <v/>
      </c>
      <c r="Z27" s="20" t="str">
        <f t="shared" si="29"/>
        <v/>
      </c>
      <c r="AA27" s="20" t="str">
        <f t="shared" si="30"/>
        <v/>
      </c>
      <c r="AB27" s="20" t="str">
        <f t="shared" si="31"/>
        <v/>
      </c>
      <c r="AC27" s="20" t="str">
        <f t="shared" si="32"/>
        <v/>
      </c>
      <c r="AD27" s="20" t="str">
        <f t="shared" si="33"/>
        <v/>
      </c>
      <c r="AE27" s="20" t="str">
        <f t="shared" si="34"/>
        <v/>
      </c>
      <c r="AF27" s="20">
        <f t="shared" si="35"/>
        <v>2.8139773931324692E-4</v>
      </c>
      <c r="AG27" s="20">
        <f t="shared" si="27"/>
        <v>1.7426548246300713E-5</v>
      </c>
      <c r="AI27" s="22">
        <v>23</v>
      </c>
      <c r="AJ27" s="17">
        <f t="shared" si="12"/>
        <v>0</v>
      </c>
      <c r="AK27" s="17">
        <f t="shared" si="13"/>
        <v>0</v>
      </c>
      <c r="AL27" s="17">
        <f t="shared" si="14"/>
        <v>0</v>
      </c>
      <c r="AM27" s="17">
        <f t="shared" si="15"/>
        <v>0</v>
      </c>
      <c r="AN27" s="17">
        <f t="shared" si="16"/>
        <v>0</v>
      </c>
      <c r="AO27" s="17">
        <f t="shared" si="17"/>
        <v>0</v>
      </c>
      <c r="AP27" s="17">
        <f t="shared" si="18"/>
        <v>0</v>
      </c>
      <c r="AQ27" s="17">
        <f t="shared" si="19"/>
        <v>80</v>
      </c>
      <c r="AR27" s="17">
        <f t="shared" si="24"/>
        <v>80</v>
      </c>
    </row>
    <row r="28" spans="1:48" ht="13.8">
      <c r="A28" s="22">
        <v>24</v>
      </c>
      <c r="B28" s="2"/>
      <c r="C28" s="3">
        <v>0</v>
      </c>
      <c r="D28" s="3">
        <v>0</v>
      </c>
      <c r="E28" s="3">
        <v>0</v>
      </c>
      <c r="F28" s="3">
        <v>0</v>
      </c>
      <c r="G28" s="3">
        <v>60</v>
      </c>
      <c r="H28" s="3">
        <v>20</v>
      </c>
      <c r="I28" s="3">
        <v>80</v>
      </c>
      <c r="J28" s="17">
        <f t="shared" si="1"/>
        <v>160</v>
      </c>
      <c r="L28" s="22">
        <v>24</v>
      </c>
      <c r="M28" s="19" t="str">
        <f t="shared" si="25"/>
        <v/>
      </c>
      <c r="N28" s="19" t="str">
        <f t="shared" si="36"/>
        <v/>
      </c>
      <c r="O28" s="19" t="str">
        <f t="shared" si="37"/>
        <v/>
      </c>
      <c r="P28" s="19" t="str">
        <f t="shared" si="38"/>
        <v/>
      </c>
      <c r="Q28" s="19" t="str">
        <f t="shared" si="39"/>
        <v/>
      </c>
      <c r="R28" s="19" t="str">
        <f t="shared" si="40"/>
        <v/>
      </c>
      <c r="S28" s="19" t="str">
        <f t="shared" si="41"/>
        <v/>
      </c>
      <c r="T28" s="19">
        <f t="shared" si="42"/>
        <v>80</v>
      </c>
      <c r="U28" s="19">
        <f t="shared" si="26"/>
        <v>80</v>
      </c>
      <c r="X28" s="11">
        <v>24</v>
      </c>
      <c r="Y28" s="20" t="str">
        <f t="shared" si="28"/>
        <v/>
      </c>
      <c r="Z28" s="20" t="str">
        <f t="shared" si="29"/>
        <v/>
      </c>
      <c r="AA28" s="20" t="str">
        <f t="shared" si="30"/>
        <v/>
      </c>
      <c r="AB28" s="20" t="str">
        <f t="shared" si="31"/>
        <v/>
      </c>
      <c r="AC28" s="20" t="str">
        <f t="shared" si="32"/>
        <v/>
      </c>
      <c r="AD28" s="20" t="str">
        <f t="shared" si="33"/>
        <v/>
      </c>
      <c r="AE28" s="20" t="str">
        <f t="shared" si="34"/>
        <v/>
      </c>
      <c r="AF28" s="20">
        <f t="shared" si="35"/>
        <v>2.8139773931324692E-4</v>
      </c>
      <c r="AG28" s="20">
        <f t="shared" si="27"/>
        <v>1.7426548246300713E-5</v>
      </c>
      <c r="AI28" s="22">
        <v>24</v>
      </c>
      <c r="AJ28" s="17">
        <f t="shared" si="12"/>
        <v>0</v>
      </c>
      <c r="AK28" s="17">
        <f t="shared" si="13"/>
        <v>0</v>
      </c>
      <c r="AL28" s="17">
        <f t="shared" si="14"/>
        <v>0</v>
      </c>
      <c r="AM28" s="17">
        <f t="shared" si="15"/>
        <v>0</v>
      </c>
      <c r="AN28" s="17">
        <f t="shared" si="16"/>
        <v>0</v>
      </c>
      <c r="AO28" s="17">
        <f t="shared" si="17"/>
        <v>0</v>
      </c>
      <c r="AP28" s="17">
        <f t="shared" si="18"/>
        <v>0</v>
      </c>
      <c r="AQ28" s="17">
        <f t="shared" si="19"/>
        <v>80</v>
      </c>
      <c r="AR28" s="17">
        <f t="shared" si="24"/>
        <v>80</v>
      </c>
    </row>
    <row r="29" spans="1:48" ht="13.8">
      <c r="A29" s="22">
        <v>25</v>
      </c>
      <c r="B29" s="2"/>
      <c r="C29" s="3">
        <v>0</v>
      </c>
      <c r="D29" s="3">
        <v>0</v>
      </c>
      <c r="E29" s="3">
        <v>0</v>
      </c>
      <c r="F29" s="3">
        <v>0</v>
      </c>
      <c r="G29" s="3">
        <v>60</v>
      </c>
      <c r="H29" s="3">
        <v>40</v>
      </c>
      <c r="I29" s="3">
        <v>0</v>
      </c>
      <c r="J29" s="17">
        <f t="shared" si="1"/>
        <v>100</v>
      </c>
      <c r="L29" s="22">
        <v>25</v>
      </c>
      <c r="M29" s="19" t="str">
        <f t="shared" si="25"/>
        <v/>
      </c>
      <c r="N29" s="19" t="str">
        <f t="shared" si="36"/>
        <v/>
      </c>
      <c r="O29" s="19" t="str">
        <f t="shared" si="37"/>
        <v/>
      </c>
      <c r="P29" s="19" t="str">
        <f t="shared" si="38"/>
        <v/>
      </c>
      <c r="Q29" s="19" t="str">
        <f t="shared" si="39"/>
        <v/>
      </c>
      <c r="R29" s="19" t="str">
        <f t="shared" si="40"/>
        <v/>
      </c>
      <c r="S29" s="19" t="str">
        <f t="shared" si="41"/>
        <v/>
      </c>
      <c r="T29" s="19" t="str">
        <f t="shared" si="42"/>
        <v/>
      </c>
      <c r="U29" s="19">
        <f t="shared" si="26"/>
        <v>0</v>
      </c>
      <c r="X29" s="11">
        <v>25</v>
      </c>
      <c r="Y29" s="20" t="str">
        <f t="shared" si="28"/>
        <v/>
      </c>
      <c r="Z29" s="20" t="str">
        <f t="shared" si="29"/>
        <v/>
      </c>
      <c r="AA29" s="20" t="str">
        <f t="shared" si="30"/>
        <v/>
      </c>
      <c r="AB29" s="20" t="str">
        <f t="shared" si="31"/>
        <v/>
      </c>
      <c r="AC29" s="20" t="str">
        <f t="shared" si="32"/>
        <v/>
      </c>
      <c r="AD29" s="20" t="str">
        <f t="shared" si="33"/>
        <v/>
      </c>
      <c r="AE29" s="20" t="str">
        <f t="shared" si="34"/>
        <v/>
      </c>
      <c r="AF29" s="20" t="str">
        <f t="shared" si="35"/>
        <v/>
      </c>
      <c r="AG29" s="20">
        <f t="shared" si="27"/>
        <v>0</v>
      </c>
      <c r="AI29" s="22">
        <v>25</v>
      </c>
      <c r="AJ29" s="17">
        <f t="shared" si="12"/>
        <v>0</v>
      </c>
      <c r="AK29" s="17">
        <f t="shared" si="13"/>
        <v>0</v>
      </c>
      <c r="AL29" s="17">
        <f t="shared" si="14"/>
        <v>0</v>
      </c>
      <c r="AM29" s="17">
        <f t="shared" si="15"/>
        <v>0</v>
      </c>
      <c r="AN29" s="17">
        <f t="shared" si="16"/>
        <v>0</v>
      </c>
      <c r="AO29" s="17">
        <f t="shared" si="17"/>
        <v>0</v>
      </c>
      <c r="AP29" s="17">
        <f t="shared" si="18"/>
        <v>0</v>
      </c>
      <c r="AQ29" s="17">
        <f t="shared" si="19"/>
        <v>0</v>
      </c>
      <c r="AR29" s="17">
        <f t="shared" si="24"/>
        <v>0</v>
      </c>
    </row>
    <row r="30" spans="1:48" ht="13.8">
      <c r="A30" s="22">
        <v>26</v>
      </c>
      <c r="B30" s="2"/>
      <c r="C30" s="3">
        <v>0</v>
      </c>
      <c r="D30" s="3">
        <v>0</v>
      </c>
      <c r="E30" s="3">
        <v>0</v>
      </c>
      <c r="F30" s="3">
        <v>0</v>
      </c>
      <c r="G30" s="3">
        <v>60</v>
      </c>
      <c r="H30" s="3">
        <v>40</v>
      </c>
      <c r="I30" s="3">
        <v>80</v>
      </c>
      <c r="J30" s="17">
        <f t="shared" si="1"/>
        <v>180</v>
      </c>
      <c r="L30" s="22">
        <v>26</v>
      </c>
      <c r="M30" s="19" t="str">
        <f t="shared" si="25"/>
        <v/>
      </c>
      <c r="N30" s="19" t="str">
        <f t="shared" si="36"/>
        <v/>
      </c>
      <c r="O30" s="19" t="str">
        <f t="shared" si="37"/>
        <v/>
      </c>
      <c r="P30" s="19" t="str">
        <f t="shared" si="38"/>
        <v/>
      </c>
      <c r="Q30" s="19" t="str">
        <f t="shared" si="39"/>
        <v/>
      </c>
      <c r="R30" s="19" t="str">
        <f t="shared" si="40"/>
        <v/>
      </c>
      <c r="S30" s="19" t="str">
        <f t="shared" si="41"/>
        <v/>
      </c>
      <c r="T30" s="19" t="str">
        <f t="shared" si="42"/>
        <v/>
      </c>
      <c r="U30" s="19">
        <f t="shared" si="26"/>
        <v>0</v>
      </c>
      <c r="X30" s="11">
        <v>26</v>
      </c>
      <c r="Y30" s="20" t="str">
        <f t="shared" si="28"/>
        <v/>
      </c>
      <c r="Z30" s="20" t="str">
        <f t="shared" si="29"/>
        <v/>
      </c>
      <c r="AA30" s="20" t="str">
        <f t="shared" si="30"/>
        <v/>
      </c>
      <c r="AB30" s="20" t="str">
        <f t="shared" si="31"/>
        <v/>
      </c>
      <c r="AC30" s="20" t="str">
        <f t="shared" si="32"/>
        <v/>
      </c>
      <c r="AD30" s="20" t="str">
        <f t="shared" si="33"/>
        <v/>
      </c>
      <c r="AE30" s="20" t="str">
        <f t="shared" si="34"/>
        <v/>
      </c>
      <c r="AF30" s="20" t="str">
        <f t="shared" si="35"/>
        <v/>
      </c>
      <c r="AG30" s="20">
        <f t="shared" si="27"/>
        <v>0</v>
      </c>
      <c r="AI30" s="22">
        <v>26</v>
      </c>
      <c r="AJ30" s="17">
        <f t="shared" si="12"/>
        <v>0</v>
      </c>
      <c r="AK30" s="17">
        <f t="shared" si="13"/>
        <v>0</v>
      </c>
      <c r="AL30" s="17">
        <f t="shared" si="14"/>
        <v>0</v>
      </c>
      <c r="AM30" s="17">
        <f t="shared" si="15"/>
        <v>0</v>
      </c>
      <c r="AN30" s="17">
        <f t="shared" si="16"/>
        <v>0</v>
      </c>
      <c r="AO30" s="17">
        <f t="shared" si="17"/>
        <v>0</v>
      </c>
      <c r="AP30" s="17">
        <f t="shared" si="18"/>
        <v>0</v>
      </c>
      <c r="AQ30" s="17">
        <f t="shared" si="19"/>
        <v>0</v>
      </c>
      <c r="AR30" s="17">
        <f t="shared" si="24"/>
        <v>0</v>
      </c>
    </row>
    <row r="31" spans="1:48" ht="13.8">
      <c r="A31" s="22">
        <v>27</v>
      </c>
      <c r="B31" s="2"/>
      <c r="C31" s="3">
        <v>0</v>
      </c>
      <c r="D31" s="3">
        <v>0</v>
      </c>
      <c r="E31" s="3">
        <v>0</v>
      </c>
      <c r="F31" s="3">
        <v>0</v>
      </c>
      <c r="G31" s="3">
        <v>80</v>
      </c>
      <c r="H31" s="3">
        <v>40</v>
      </c>
      <c r="I31" s="3">
        <v>60</v>
      </c>
      <c r="J31" s="17">
        <f t="shared" si="1"/>
        <v>180</v>
      </c>
      <c r="L31" s="22">
        <v>27</v>
      </c>
      <c r="M31" s="19" t="str">
        <f t="shared" si="25"/>
        <v/>
      </c>
      <c r="N31" s="19" t="str">
        <f t="shared" si="36"/>
        <v/>
      </c>
      <c r="O31" s="19" t="str">
        <f t="shared" si="37"/>
        <v/>
      </c>
      <c r="P31" s="19" t="str">
        <f t="shared" si="38"/>
        <v/>
      </c>
      <c r="Q31" s="19" t="str">
        <f t="shared" si="39"/>
        <v/>
      </c>
      <c r="R31" s="19" t="str">
        <f t="shared" si="40"/>
        <v/>
      </c>
      <c r="S31" s="19" t="str">
        <f t="shared" si="41"/>
        <v/>
      </c>
      <c r="T31" s="19" t="str">
        <f t="shared" si="42"/>
        <v/>
      </c>
      <c r="U31" s="19">
        <f t="shared" si="26"/>
        <v>0</v>
      </c>
      <c r="X31" s="11">
        <v>27</v>
      </c>
      <c r="Y31" s="20" t="str">
        <f t="shared" si="28"/>
        <v/>
      </c>
      <c r="Z31" s="20" t="str">
        <f t="shared" si="29"/>
        <v/>
      </c>
      <c r="AA31" s="20" t="str">
        <f t="shared" si="30"/>
        <v/>
      </c>
      <c r="AB31" s="20" t="str">
        <f t="shared" si="31"/>
        <v/>
      </c>
      <c r="AC31" s="20" t="str">
        <f t="shared" si="32"/>
        <v/>
      </c>
      <c r="AD31" s="20" t="str">
        <f t="shared" si="33"/>
        <v/>
      </c>
      <c r="AE31" s="20" t="str">
        <f t="shared" si="34"/>
        <v/>
      </c>
      <c r="AF31" s="20" t="str">
        <f t="shared" si="35"/>
        <v/>
      </c>
      <c r="AG31" s="20">
        <f t="shared" si="27"/>
        <v>0</v>
      </c>
      <c r="AI31" s="22">
        <v>27</v>
      </c>
      <c r="AJ31" s="17">
        <f t="shared" si="12"/>
        <v>0</v>
      </c>
      <c r="AK31" s="17">
        <f t="shared" si="13"/>
        <v>0</v>
      </c>
      <c r="AL31" s="17">
        <f t="shared" si="14"/>
        <v>0</v>
      </c>
      <c r="AM31" s="17">
        <f t="shared" si="15"/>
        <v>0</v>
      </c>
      <c r="AN31" s="17">
        <f t="shared" si="16"/>
        <v>0</v>
      </c>
      <c r="AO31" s="17">
        <f t="shared" si="17"/>
        <v>0</v>
      </c>
      <c r="AP31" s="17">
        <f t="shared" si="18"/>
        <v>0</v>
      </c>
      <c r="AQ31" s="17">
        <f t="shared" si="19"/>
        <v>0</v>
      </c>
      <c r="AR31" s="17">
        <f t="shared" si="24"/>
        <v>0</v>
      </c>
    </row>
    <row r="32" spans="1:48" ht="13.8">
      <c r="A32" s="22">
        <v>28</v>
      </c>
      <c r="B32" s="2"/>
      <c r="C32" s="3">
        <v>0</v>
      </c>
      <c r="D32" s="3">
        <v>0</v>
      </c>
      <c r="E32" s="3">
        <v>0</v>
      </c>
      <c r="F32" s="3">
        <v>0</v>
      </c>
      <c r="G32" s="3">
        <v>20</v>
      </c>
      <c r="H32" s="3">
        <v>40</v>
      </c>
      <c r="I32" s="3">
        <v>40</v>
      </c>
      <c r="J32" s="17">
        <f t="shared" si="1"/>
        <v>100</v>
      </c>
      <c r="L32" s="22">
        <v>28</v>
      </c>
      <c r="M32" s="19" t="str">
        <f t="shared" si="25"/>
        <v/>
      </c>
      <c r="N32" s="19" t="str">
        <f t="shared" si="36"/>
        <v/>
      </c>
      <c r="O32" s="19" t="str">
        <f t="shared" si="37"/>
        <v/>
      </c>
      <c r="P32" s="19" t="str">
        <f t="shared" si="38"/>
        <v/>
      </c>
      <c r="Q32" s="19" t="str">
        <f t="shared" si="39"/>
        <v/>
      </c>
      <c r="R32" s="19" t="str">
        <f t="shared" si="40"/>
        <v/>
      </c>
      <c r="S32" s="19" t="str">
        <f t="shared" si="41"/>
        <v/>
      </c>
      <c r="T32" s="19" t="str">
        <f t="shared" si="42"/>
        <v/>
      </c>
      <c r="U32" s="19">
        <f t="shared" si="26"/>
        <v>0</v>
      </c>
      <c r="X32" s="11">
        <v>28</v>
      </c>
      <c r="Y32" s="20" t="str">
        <f t="shared" si="28"/>
        <v/>
      </c>
      <c r="Z32" s="20" t="str">
        <f t="shared" si="29"/>
        <v/>
      </c>
      <c r="AA32" s="20" t="str">
        <f t="shared" si="30"/>
        <v/>
      </c>
      <c r="AB32" s="20" t="str">
        <f t="shared" si="31"/>
        <v/>
      </c>
      <c r="AC32" s="20" t="str">
        <f t="shared" si="32"/>
        <v/>
      </c>
      <c r="AD32" s="20" t="str">
        <f t="shared" si="33"/>
        <v/>
      </c>
      <c r="AE32" s="20" t="str">
        <f t="shared" si="34"/>
        <v/>
      </c>
      <c r="AF32" s="20" t="str">
        <f t="shared" si="35"/>
        <v/>
      </c>
      <c r="AG32" s="20">
        <f t="shared" si="27"/>
        <v>0</v>
      </c>
      <c r="AI32" s="22">
        <v>28</v>
      </c>
      <c r="AJ32" s="17">
        <f t="shared" si="12"/>
        <v>0</v>
      </c>
      <c r="AK32" s="17">
        <f t="shared" si="13"/>
        <v>0</v>
      </c>
      <c r="AL32" s="17">
        <f t="shared" si="14"/>
        <v>0</v>
      </c>
      <c r="AM32" s="17">
        <f t="shared" si="15"/>
        <v>0</v>
      </c>
      <c r="AN32" s="17">
        <f t="shared" si="16"/>
        <v>0</v>
      </c>
      <c r="AO32" s="17">
        <f t="shared" si="17"/>
        <v>0</v>
      </c>
      <c r="AP32" s="17">
        <f t="shared" si="18"/>
        <v>0</v>
      </c>
      <c r="AQ32" s="17">
        <f t="shared" si="19"/>
        <v>0</v>
      </c>
      <c r="AR32" s="17">
        <f t="shared" si="24"/>
        <v>0</v>
      </c>
    </row>
    <row r="33" spans="1:44" ht="13.8">
      <c r="A33" s="22">
        <v>29</v>
      </c>
      <c r="B33" s="2"/>
      <c r="C33" s="3">
        <v>0</v>
      </c>
      <c r="D33" s="3">
        <v>0</v>
      </c>
      <c r="E33" s="3">
        <v>0</v>
      </c>
      <c r="F33" s="3">
        <v>0</v>
      </c>
      <c r="G33" s="3">
        <v>20</v>
      </c>
      <c r="H33" s="3">
        <v>0</v>
      </c>
      <c r="I33" s="3">
        <v>40</v>
      </c>
      <c r="J33" s="17">
        <f t="shared" si="1"/>
        <v>60</v>
      </c>
      <c r="L33" s="22">
        <v>29</v>
      </c>
      <c r="M33" s="19" t="str">
        <f t="shared" si="25"/>
        <v/>
      </c>
      <c r="N33" s="19" t="str">
        <f t="shared" si="36"/>
        <v/>
      </c>
      <c r="O33" s="19" t="str">
        <f t="shared" si="37"/>
        <v/>
      </c>
      <c r="P33" s="19" t="str">
        <f t="shared" si="38"/>
        <v/>
      </c>
      <c r="Q33" s="19" t="str">
        <f t="shared" si="39"/>
        <v/>
      </c>
      <c r="R33" s="19" t="str">
        <f t="shared" si="40"/>
        <v/>
      </c>
      <c r="S33" s="19" t="str">
        <f t="shared" si="41"/>
        <v/>
      </c>
      <c r="T33" s="19" t="str">
        <f t="shared" si="42"/>
        <v/>
      </c>
      <c r="U33" s="19">
        <f t="shared" si="26"/>
        <v>0</v>
      </c>
      <c r="X33" s="11">
        <v>29</v>
      </c>
      <c r="Y33" s="20" t="str">
        <f t="shared" si="28"/>
        <v/>
      </c>
      <c r="Z33" s="20" t="str">
        <f t="shared" si="29"/>
        <v/>
      </c>
      <c r="AA33" s="20" t="str">
        <f t="shared" si="30"/>
        <v/>
      </c>
      <c r="AB33" s="20" t="str">
        <f t="shared" si="31"/>
        <v/>
      </c>
      <c r="AC33" s="20" t="str">
        <f t="shared" si="32"/>
        <v/>
      </c>
      <c r="AD33" s="20" t="str">
        <f t="shared" si="33"/>
        <v/>
      </c>
      <c r="AE33" s="20" t="str">
        <f t="shared" si="34"/>
        <v/>
      </c>
      <c r="AF33" s="20" t="str">
        <f t="shared" si="35"/>
        <v/>
      </c>
      <c r="AG33" s="20">
        <f t="shared" si="27"/>
        <v>0</v>
      </c>
      <c r="AI33" s="22">
        <v>29</v>
      </c>
      <c r="AJ33" s="17">
        <f t="shared" si="12"/>
        <v>0</v>
      </c>
      <c r="AK33" s="17">
        <f t="shared" si="13"/>
        <v>0</v>
      </c>
      <c r="AL33" s="17">
        <f t="shared" si="14"/>
        <v>0</v>
      </c>
      <c r="AM33" s="17">
        <f t="shared" si="15"/>
        <v>0</v>
      </c>
      <c r="AN33" s="17">
        <f t="shared" si="16"/>
        <v>0</v>
      </c>
      <c r="AO33" s="17">
        <f t="shared" si="17"/>
        <v>0</v>
      </c>
      <c r="AP33" s="17">
        <f t="shared" si="18"/>
        <v>0</v>
      </c>
      <c r="AQ33" s="17">
        <f t="shared" si="19"/>
        <v>0</v>
      </c>
      <c r="AR33" s="17">
        <f t="shared" si="24"/>
        <v>0</v>
      </c>
    </row>
    <row r="34" spans="1:44" ht="13.8">
      <c r="A34" s="22">
        <v>30</v>
      </c>
      <c r="B34" s="2"/>
      <c r="C34" s="3">
        <v>0</v>
      </c>
      <c r="D34" s="3">
        <v>0</v>
      </c>
      <c r="E34" s="3">
        <v>0</v>
      </c>
      <c r="F34" s="3">
        <v>0</v>
      </c>
      <c r="G34" s="3">
        <v>340</v>
      </c>
      <c r="H34" s="3">
        <v>440</v>
      </c>
      <c r="I34" s="3">
        <v>360</v>
      </c>
      <c r="J34" s="17">
        <f t="shared" si="1"/>
        <v>1140</v>
      </c>
      <c r="L34" s="22">
        <v>30</v>
      </c>
      <c r="M34" s="19" t="str">
        <f t="shared" si="25"/>
        <v/>
      </c>
      <c r="N34" s="19" t="str">
        <f t="shared" si="36"/>
        <v/>
      </c>
      <c r="O34" s="19" t="str">
        <f t="shared" si="37"/>
        <v/>
      </c>
      <c r="P34" s="19" t="str">
        <f t="shared" si="38"/>
        <v/>
      </c>
      <c r="Q34" s="19" t="str">
        <f t="shared" si="39"/>
        <v/>
      </c>
      <c r="R34" s="19" t="str">
        <f t="shared" si="40"/>
        <v/>
      </c>
      <c r="S34" s="19" t="str">
        <f t="shared" si="41"/>
        <v/>
      </c>
      <c r="T34" s="19" t="str">
        <f t="shared" si="42"/>
        <v/>
      </c>
      <c r="U34" s="19">
        <f t="shared" si="26"/>
        <v>0</v>
      </c>
      <c r="X34" s="11">
        <v>30</v>
      </c>
      <c r="Y34" s="20" t="str">
        <f t="shared" si="28"/>
        <v/>
      </c>
      <c r="Z34" s="20" t="str">
        <f t="shared" si="29"/>
        <v/>
      </c>
      <c r="AA34" s="20" t="str">
        <f t="shared" si="30"/>
        <v/>
      </c>
      <c r="AB34" s="20" t="str">
        <f t="shared" si="31"/>
        <v/>
      </c>
      <c r="AC34" s="20" t="str">
        <f t="shared" si="32"/>
        <v/>
      </c>
      <c r="AD34" s="20" t="str">
        <f t="shared" si="33"/>
        <v/>
      </c>
      <c r="AE34" s="20" t="str">
        <f t="shared" si="34"/>
        <v/>
      </c>
      <c r="AF34" s="20" t="str">
        <f t="shared" si="35"/>
        <v/>
      </c>
      <c r="AG34" s="20">
        <f t="shared" si="27"/>
        <v>0</v>
      </c>
      <c r="AI34" s="22">
        <v>30</v>
      </c>
      <c r="AJ34" s="17">
        <f t="shared" si="12"/>
        <v>0</v>
      </c>
      <c r="AK34" s="17">
        <f t="shared" si="13"/>
        <v>0</v>
      </c>
      <c r="AL34" s="17">
        <f t="shared" si="14"/>
        <v>0</v>
      </c>
      <c r="AM34" s="17">
        <f t="shared" si="15"/>
        <v>0</v>
      </c>
      <c r="AN34" s="17">
        <f t="shared" si="16"/>
        <v>0</v>
      </c>
      <c r="AO34" s="17">
        <f t="shared" si="17"/>
        <v>0</v>
      </c>
      <c r="AP34" s="17">
        <f t="shared" si="18"/>
        <v>0</v>
      </c>
      <c r="AQ34" s="17">
        <f t="shared" si="19"/>
        <v>0</v>
      </c>
      <c r="AR34" s="17">
        <f t="shared" si="24"/>
        <v>0</v>
      </c>
    </row>
    <row r="35" spans="1:44" ht="13.8">
      <c r="A35" s="27" t="s">
        <v>44</v>
      </c>
      <c r="B35" s="4"/>
      <c r="C35" s="5">
        <v>402780</v>
      </c>
      <c r="D35" s="5">
        <v>147540</v>
      </c>
      <c r="E35" s="5">
        <v>61920</v>
      </c>
      <c r="F35" s="5">
        <v>31580</v>
      </c>
      <c r="G35" s="5">
        <v>20240</v>
      </c>
      <c r="H35" s="5">
        <v>15420</v>
      </c>
      <c r="I35" s="5">
        <v>12960</v>
      </c>
      <c r="J35" s="17">
        <f t="shared" si="1"/>
        <v>692440</v>
      </c>
      <c r="L35" s="27" t="s">
        <v>44</v>
      </c>
      <c r="M35" s="19">
        <f>IF(M4=B4,AJ35,B36*$AY$13)</f>
        <v>0</v>
      </c>
      <c r="N35" s="19">
        <f t="shared" ref="N35:T35" si="43">IF(N4=C4,AK35,C36*$AY$13)</f>
        <v>32746.357053926731</v>
      </c>
      <c r="O35" s="19">
        <f t="shared" si="43"/>
        <v>27603.418746624298</v>
      </c>
      <c r="P35" s="19">
        <f t="shared" si="43"/>
        <v>23083.650608937354</v>
      </c>
      <c r="Q35" s="19">
        <f t="shared" si="43"/>
        <v>15762.636475322466</v>
      </c>
      <c r="R35" s="19">
        <f t="shared" si="43"/>
        <v>12396.968510791248</v>
      </c>
      <c r="S35" s="19">
        <f t="shared" si="43"/>
        <v>9965.2322277718758</v>
      </c>
      <c r="T35" s="19">
        <f t="shared" si="43"/>
        <v>8024.8944485462107</v>
      </c>
      <c r="U35" s="19">
        <f>SUM(M35:T35)</f>
        <v>129583.15807192019</v>
      </c>
      <c r="AI35" s="28" t="s">
        <v>20</v>
      </c>
      <c r="AJ35" s="17">
        <f>AJ36-SUM(AJ4:AJ34)</f>
        <v>0</v>
      </c>
      <c r="AK35" s="17">
        <f t="shared" ref="AK35:AR35" si="44">AK36-SUM(AK4:AK34)</f>
        <v>402780</v>
      </c>
      <c r="AL35" s="17">
        <f t="shared" si="44"/>
        <v>147540</v>
      </c>
      <c r="AM35" s="17">
        <f t="shared" si="44"/>
        <v>61920</v>
      </c>
      <c r="AN35" s="17">
        <f t="shared" si="44"/>
        <v>31580</v>
      </c>
      <c r="AO35" s="17">
        <f t="shared" si="44"/>
        <v>21480</v>
      </c>
      <c r="AP35" s="17">
        <f t="shared" si="44"/>
        <v>16060</v>
      </c>
      <c r="AQ35" s="17">
        <f t="shared" si="44"/>
        <v>13540</v>
      </c>
      <c r="AR35" s="17">
        <f t="shared" si="44"/>
        <v>694900</v>
      </c>
    </row>
    <row r="36" spans="1:44" ht="13.8">
      <c r="A36" s="71" t="s">
        <v>37</v>
      </c>
      <c r="B36" s="30">
        <f>SUM(B4:B35)</f>
        <v>0</v>
      </c>
      <c r="C36" s="30">
        <f>SUM(C4:C35)</f>
        <v>1192840</v>
      </c>
      <c r="D36" s="30">
        <f t="shared" ref="D36:J36" si="45">SUM(D4:D35)</f>
        <v>1005500</v>
      </c>
      <c r="E36" s="30">
        <f t="shared" si="45"/>
        <v>840860</v>
      </c>
      <c r="F36" s="30">
        <f t="shared" si="45"/>
        <v>574180</v>
      </c>
      <c r="G36" s="30">
        <f t="shared" si="45"/>
        <v>451580</v>
      </c>
      <c r="H36" s="30">
        <f t="shared" si="45"/>
        <v>363000</v>
      </c>
      <c r="I36" s="30">
        <f t="shared" si="45"/>
        <v>292320</v>
      </c>
      <c r="J36" s="30">
        <f t="shared" si="45"/>
        <v>4720280</v>
      </c>
      <c r="L36" s="71" t="s">
        <v>37</v>
      </c>
      <c r="M36" s="30">
        <f t="shared" ref="M36" si="46">SUM(M4:M35)</f>
        <v>0</v>
      </c>
      <c r="N36" s="30">
        <f t="shared" ref="N36:T36" si="47">SUM(N4:N35)</f>
        <v>1192840</v>
      </c>
      <c r="O36" s="30">
        <f t="shared" si="47"/>
        <v>1005499.9999999999</v>
      </c>
      <c r="P36" s="30">
        <f t="shared" si="47"/>
        <v>840860</v>
      </c>
      <c r="Q36" s="30">
        <f t="shared" si="47"/>
        <v>574179.99999999988</v>
      </c>
      <c r="R36" s="30">
        <f t="shared" si="47"/>
        <v>451580</v>
      </c>
      <c r="S36" s="30">
        <f t="shared" si="47"/>
        <v>363000</v>
      </c>
      <c r="T36" s="30">
        <f t="shared" si="47"/>
        <v>292320</v>
      </c>
      <c r="U36" s="30">
        <f>SUM(U4:U35)</f>
        <v>4720280</v>
      </c>
      <c r="AI36" s="29" t="s">
        <v>37</v>
      </c>
      <c r="AJ36" s="30">
        <f t="shared" ref="AJ36:AR36" si="48">B36</f>
        <v>0</v>
      </c>
      <c r="AK36" s="30">
        <f t="shared" si="48"/>
        <v>1192840</v>
      </c>
      <c r="AL36" s="30">
        <f t="shared" si="48"/>
        <v>1005500</v>
      </c>
      <c r="AM36" s="30">
        <f t="shared" si="48"/>
        <v>840860</v>
      </c>
      <c r="AN36" s="30">
        <f t="shared" si="48"/>
        <v>574180</v>
      </c>
      <c r="AO36" s="30">
        <f t="shared" si="48"/>
        <v>451580</v>
      </c>
      <c r="AP36" s="30">
        <f t="shared" si="48"/>
        <v>363000</v>
      </c>
      <c r="AQ36" s="30">
        <f t="shared" si="48"/>
        <v>292320</v>
      </c>
      <c r="AR36" s="30">
        <f t="shared" si="48"/>
        <v>4720280</v>
      </c>
    </row>
    <row r="37" spans="1:44">
      <c r="J37" s="31"/>
    </row>
    <row r="38" spans="1:44" ht="13.8">
      <c r="AI38" s="22" t="s">
        <v>12</v>
      </c>
      <c r="AJ38" s="20" t="e">
        <f t="shared" ref="AJ38" si="49">AJ35/AJ36</f>
        <v>#DIV/0!</v>
      </c>
      <c r="AK38" s="20">
        <f t="shared" ref="AK38:AQ38" si="50">AK35/AK36</f>
        <v>0.33766473290634119</v>
      </c>
      <c r="AL38" s="20">
        <f t="shared" si="50"/>
        <v>0.14673296867230234</v>
      </c>
      <c r="AM38" s="20">
        <f t="shared" si="50"/>
        <v>7.3638893513783513E-2</v>
      </c>
      <c r="AN38" s="20">
        <f t="shared" si="50"/>
        <v>5.5000174161412799E-2</v>
      </c>
      <c r="AO38" s="20">
        <f t="shared" si="50"/>
        <v>4.7566322689224498E-2</v>
      </c>
      <c r="AP38" s="20">
        <f t="shared" si="50"/>
        <v>4.4242424242424243E-2</v>
      </c>
      <c r="AQ38" s="20">
        <f t="shared" si="50"/>
        <v>4.6319102353585113E-2</v>
      </c>
    </row>
    <row r="39" spans="1:44" ht="14.4" thickBot="1">
      <c r="A39" s="32"/>
      <c r="B39" s="32"/>
      <c r="C39" s="32"/>
      <c r="D39" s="32"/>
      <c r="E39" s="32"/>
      <c r="F39" s="32"/>
      <c r="G39" s="32"/>
      <c r="H39" s="32"/>
      <c r="I39" s="32"/>
      <c r="J39" s="32"/>
      <c r="L39" s="33" t="s">
        <v>45</v>
      </c>
      <c r="AI39" s="22" t="s">
        <v>0</v>
      </c>
      <c r="AJ39" s="20" t="e">
        <f t="shared" ref="AJ39" si="51">AJ4/AJ36</f>
        <v>#DIV/0!</v>
      </c>
      <c r="AK39" s="20">
        <f t="shared" ref="AK39:AQ39" si="52">AK4/AK36</f>
        <v>0.50095570235739917</v>
      </c>
      <c r="AL39" s="20">
        <f t="shared" si="52"/>
        <v>0.19751367478866236</v>
      </c>
      <c r="AM39" s="20">
        <f t="shared" si="52"/>
        <v>7.0641961801013245E-2</v>
      </c>
      <c r="AN39" s="20">
        <f t="shared" si="52"/>
        <v>4.02661186387544E-2</v>
      </c>
      <c r="AO39" s="20">
        <f t="shared" si="52"/>
        <v>3.2286638026484786E-2</v>
      </c>
      <c r="AP39" s="20">
        <f t="shared" si="52"/>
        <v>3.0413223140495868E-2</v>
      </c>
      <c r="AQ39" s="20">
        <f t="shared" si="52"/>
        <v>3.2703886152162014E-2</v>
      </c>
    </row>
    <row r="40" spans="1:44" ht="13.8">
      <c r="A40" s="32"/>
      <c r="B40" s="32"/>
      <c r="C40" s="32"/>
      <c r="D40" s="32"/>
      <c r="E40" s="32"/>
      <c r="F40" s="32"/>
      <c r="G40" s="32"/>
      <c r="H40" s="32"/>
      <c r="I40" s="32"/>
      <c r="J40" s="32"/>
      <c r="L40" s="34" t="str">
        <f>"不可信生育数"&amp;IF($AV$15=1,"被校正了", "未被校正")</f>
        <v>不可信生育数被校正了</v>
      </c>
      <c r="M40" s="35"/>
      <c r="N40" s="35"/>
      <c r="O40" s="35"/>
      <c r="P40" s="35"/>
      <c r="Q40" s="35"/>
      <c r="R40" s="35"/>
      <c r="S40" s="35"/>
      <c r="T40" s="35"/>
      <c r="U40" s="36"/>
      <c r="AI40" s="22" t="s">
        <v>10</v>
      </c>
      <c r="AJ40" s="20" t="e">
        <f>SUMPRODUCT($AI$4:$AI$34,AJ4:AJ34)/SUM(AJ4:AJ34)</f>
        <v>#DIV/0!</v>
      </c>
      <c r="AK40" s="20">
        <f t="shared" ref="AK40:AQ40" si="53">SUMPRODUCT($AI$4:$AI$34,AK4:AK34)/SUM(AK4:AK34)</f>
        <v>0.3547578664911526</v>
      </c>
      <c r="AL40" s="20">
        <f t="shared" si="53"/>
        <v>1.7378898783160055</v>
      </c>
      <c r="AM40" s="20">
        <f t="shared" si="53"/>
        <v>3.3740211056050531</v>
      </c>
      <c r="AN40" s="20">
        <f t="shared" si="53"/>
        <v>4.8989679321784001</v>
      </c>
      <c r="AO40" s="20">
        <f t="shared" si="53"/>
        <v>6.3707974889560566</v>
      </c>
      <c r="AP40" s="20">
        <f t="shared" si="53"/>
        <v>7.245517956995446</v>
      </c>
      <c r="AQ40" s="20">
        <f t="shared" si="53"/>
        <v>7.6588707941746179</v>
      </c>
    </row>
    <row r="41" spans="1:44" ht="13.8">
      <c r="B41" s="32"/>
      <c r="C41" s="32"/>
      <c r="D41" s="32"/>
      <c r="E41" s="32"/>
      <c r="F41" s="32"/>
      <c r="G41" s="32"/>
      <c r="H41" s="32"/>
      <c r="I41" s="32"/>
      <c r="J41" s="32"/>
      <c r="L41" s="37"/>
      <c r="M41" s="38"/>
      <c r="N41" s="38"/>
      <c r="O41" s="38"/>
      <c r="P41" s="38"/>
      <c r="Q41" s="38"/>
      <c r="R41" s="38"/>
      <c r="S41" s="38"/>
      <c r="T41" s="38"/>
      <c r="U41" s="39"/>
      <c r="AI41" s="22" t="s">
        <v>13</v>
      </c>
      <c r="AJ41" s="20" t="e">
        <f>SUMPRODUCT($AI$4:$AI$34,AJ4:AJ34)/SUM(AJ4:AJ35)</f>
        <v>#DIV/0!</v>
      </c>
      <c r="AK41" s="20">
        <f>SUMPRODUCT($AI$4:$AI$34,AK4:AK34)/SUM(AK4:AK35)</f>
        <v>0.23496864625599409</v>
      </c>
      <c r="AL41" s="20">
        <f t="shared" ref="AL41:AQ41" si="54">SUMPRODUCT($AI$4:$AI$34,AL4:AL34)/SUM(AL4:AL35)</f>
        <v>1.4828841372451516</v>
      </c>
      <c r="AM41" s="20">
        <f t="shared" si="54"/>
        <v>3.1255619246961444</v>
      </c>
      <c r="AN41" s="20">
        <f t="shared" si="54"/>
        <v>4.6295238426974121</v>
      </c>
      <c r="AO41" s="20">
        <f t="shared" si="54"/>
        <v>6.0677620798086718</v>
      </c>
      <c r="AP41" s="20">
        <f t="shared" si="54"/>
        <v>6.9249586776859502</v>
      </c>
      <c r="AQ41" s="20">
        <f t="shared" si="54"/>
        <v>7.3041187739463602</v>
      </c>
    </row>
    <row r="42" spans="1:44" ht="13.8">
      <c r="B42" s="32"/>
      <c r="C42" s="32"/>
      <c r="D42" s="32"/>
      <c r="E42" s="32"/>
      <c r="F42" s="32"/>
      <c r="G42" s="32"/>
      <c r="H42" s="32"/>
      <c r="I42" s="32"/>
      <c r="J42" s="32"/>
      <c r="L42" s="40" t="str">
        <f>IF($AV$14=0,"因为U(i) &lt; 0.02，未应用巴德里校正法 ", "应用了巴德里校正法")</f>
        <v>应用了巴德里校正法</v>
      </c>
      <c r="M42" s="61" t="s">
        <v>9</v>
      </c>
      <c r="N42" s="61" t="s">
        <v>2</v>
      </c>
      <c r="O42" s="61" t="s">
        <v>3</v>
      </c>
      <c r="P42" s="61" t="s">
        <v>4</v>
      </c>
      <c r="Q42" s="61" t="s">
        <v>5</v>
      </c>
      <c r="R42" s="61" t="s">
        <v>6</v>
      </c>
      <c r="S42" s="61" t="s">
        <v>7</v>
      </c>
      <c r="T42" s="61" t="s">
        <v>8</v>
      </c>
      <c r="U42" s="39"/>
      <c r="AI42" s="22" t="s">
        <v>11</v>
      </c>
      <c r="AJ42" s="20" t="e">
        <f t="shared" ref="AJ42:AQ42" si="55">SUMPRODUCT($L$4:$L$34,M4:M34)/((1-$AY$13)*B36)</f>
        <v>#DIV/0!</v>
      </c>
      <c r="AK42" s="20">
        <f t="shared" si="55"/>
        <v>0.24160118599411096</v>
      </c>
      <c r="AL42" s="20">
        <f t="shared" si="55"/>
        <v>1.5247420111530867</v>
      </c>
      <c r="AM42" s="20">
        <f t="shared" si="55"/>
        <v>3.213788222118426</v>
      </c>
      <c r="AN42" s="20">
        <f t="shared" si="55"/>
        <v>4.7602029836998963</v>
      </c>
      <c r="AO42" s="20">
        <f t="shared" si="55"/>
        <v>6.2390388597409352</v>
      </c>
      <c r="AP42" s="20">
        <f t="shared" si="55"/>
        <v>7.1204318369623989</v>
      </c>
      <c r="AQ42" s="20">
        <f t="shared" si="55"/>
        <v>7.5102946139660745</v>
      </c>
    </row>
    <row r="43" spans="1:44" ht="13.8">
      <c r="B43" s="32"/>
      <c r="C43" s="32"/>
      <c r="D43" s="32"/>
      <c r="E43" s="32"/>
      <c r="F43" s="32"/>
      <c r="G43" s="32"/>
      <c r="H43" s="32"/>
      <c r="I43" s="32"/>
      <c r="J43" s="32"/>
      <c r="L43" s="72" t="str">
        <f>IF($AV$14=0,"未使用校正法","如果不可能使用校正法")</f>
        <v>如果不可能使用校正法</v>
      </c>
      <c r="M43" s="41" t="str">
        <f t="shared" ref="M43:T43" si="56">IF(M36=0,"",IF($AV$14=0,SUMPRODUCT($AI$4:$AI$34,AJ4:AJ34)/(AJ36-AJ35),SUMPRODUCT($L$4:$L$34,M4:M34)/M36))</f>
        <v/>
      </c>
      <c r="N43" s="41">
        <f>IF(N36=0,"",IF($AV$14=0,SUMPRODUCT($AI$4:$AI$34,AK4:AK34)/(AK36-AK35),SUMPRODUCT($L$4:$L$34,N4:N34)/N36))</f>
        <v>0.23496864625599409</v>
      </c>
      <c r="O43" s="41">
        <f t="shared" si="56"/>
        <v>1.4828841372451518</v>
      </c>
      <c r="P43" s="41">
        <f t="shared" si="56"/>
        <v>3.1255619246961444</v>
      </c>
      <c r="Q43" s="41">
        <f t="shared" si="56"/>
        <v>4.629523842697413</v>
      </c>
      <c r="R43" s="41">
        <f t="shared" si="56"/>
        <v>6.0677620798086718</v>
      </c>
      <c r="S43" s="41">
        <f t="shared" si="56"/>
        <v>6.9249586776859502</v>
      </c>
      <c r="T43" s="41">
        <f t="shared" si="56"/>
        <v>7.3041187739463602</v>
      </c>
      <c r="U43" s="39"/>
    </row>
    <row r="44" spans="1:44" ht="13.8">
      <c r="B44" s="32"/>
      <c r="C44" s="32"/>
      <c r="D44" s="32"/>
      <c r="E44" s="32"/>
      <c r="F44" s="32"/>
      <c r="G44" s="32"/>
      <c r="H44" s="32"/>
      <c r="I44" s="32"/>
      <c r="J44" s="32"/>
      <c r="L44" s="72" t="str">
        <f>IF($AV14=0,"","如果使用了校正法")</f>
        <v>如果使用了校正法</v>
      </c>
      <c r="M44" s="41" t="str">
        <f>IF(M36=0,"",IF($AV$14=0,"",SUMPRODUCT($L$4:$L$34,M4:M34)/(M36-M35)))</f>
        <v/>
      </c>
      <c r="N44" s="41">
        <f t="shared" ref="N44:T44" si="57">IF($AV$14=0,"",SUMPRODUCT($L$4:$L$34,N4:N34)/(N36-N35))</f>
        <v>0.24160118599411096</v>
      </c>
      <c r="O44" s="41">
        <f t="shared" si="57"/>
        <v>1.5247420111530869</v>
      </c>
      <c r="P44" s="41">
        <f t="shared" si="57"/>
        <v>3.213788222118426</v>
      </c>
      <c r="Q44" s="41">
        <f t="shared" si="57"/>
        <v>4.7602029836998971</v>
      </c>
      <c r="R44" s="41">
        <f t="shared" si="57"/>
        <v>6.2390388597409352</v>
      </c>
      <c r="S44" s="41">
        <f t="shared" si="57"/>
        <v>7.1204318369623989</v>
      </c>
      <c r="T44" s="41">
        <f t="shared" si="57"/>
        <v>7.5102946139660745</v>
      </c>
      <c r="U44" s="39"/>
    </row>
    <row r="45" spans="1:44" ht="13.8">
      <c r="L45" s="37"/>
      <c r="M45" s="38"/>
      <c r="N45" s="38"/>
      <c r="O45" s="38"/>
      <c r="P45" s="38"/>
      <c r="Q45" s="38"/>
      <c r="R45" s="38"/>
      <c r="S45" s="38"/>
      <c r="T45" s="38"/>
      <c r="U45" s="39"/>
    </row>
    <row r="46" spans="1:44" ht="14.4" thickBot="1">
      <c r="L46" s="42" t="s">
        <v>22</v>
      </c>
      <c r="M46" s="43">
        <f>AY13</f>
        <v>2.7452430379536846E-2</v>
      </c>
      <c r="N46" s="44"/>
      <c r="O46" s="44"/>
      <c r="P46" s="44"/>
      <c r="Q46" s="44"/>
      <c r="R46" s="44"/>
      <c r="S46" s="44"/>
      <c r="T46" s="44"/>
      <c r="U46" s="45"/>
    </row>
  </sheetData>
  <sheetProtection formatCells="0" formatColumns="0" formatRows="0"/>
  <customSheetViews>
    <customSheetView guid="{13C2D283-F9BD-4961-9283-0DA2895D8229}" fitToPage="1" topLeftCell="AN1">
      <selection activeCell="L4" sqref="L4"/>
      <pageMargins left="0.7" right="0.7" top="0.75" bottom="0.75" header="0.3" footer="0.3"/>
      <pageSetup paperSize="9" scale="80" orientation="portrait" r:id="rId1"/>
    </customSheetView>
  </customSheetViews>
  <mergeCells count="9">
    <mergeCell ref="BG3:BI3"/>
    <mergeCell ref="BD2:BE2"/>
    <mergeCell ref="B2:J2"/>
    <mergeCell ref="M2:U2"/>
    <mergeCell ref="X2:AG2"/>
    <mergeCell ref="AI2:AR2"/>
    <mergeCell ref="AZ2:BA2"/>
    <mergeCell ref="AX2:AY2"/>
    <mergeCell ref="AV2:AW2"/>
  </mergeCells>
  <phoneticPr fontId="20" type="noConversion"/>
  <conditionalFormatting sqref="Z4:AG34">
    <cfRule type="expression" dxfId="2" priority="23" stopIfTrue="1">
      <formula>Z$4=N$4</formula>
    </cfRule>
  </conditionalFormatting>
  <conditionalFormatting sqref="Y4:AF4">
    <cfRule type="expression" dxfId="1" priority="2" stopIfTrue="1">
      <formula>Y$4=M$4</formula>
    </cfRule>
  </conditionalFormatting>
  <conditionalFormatting sqref="Y4:AF34">
    <cfRule type="expression" dxfId="0" priority="1" stopIfTrue="1">
      <formula>Y$4=M$4</formula>
    </cfRule>
  </conditionalFormatting>
  <pageMargins left="0.7" right="0.7" top="0.75" bottom="0.75" header="0.3" footer="0.3"/>
  <pageSetup paperSize="9" scale="80" orientation="portrait" r:id="rId2"/>
  <ignoredErrors>
    <ignoredError sqref="M42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T1:U15"/>
  <sheetViews>
    <sheetView showGridLines="0" zoomScaleNormal="100" workbookViewId="0">
      <selection activeCell="X20" sqref="X20"/>
    </sheetView>
  </sheetViews>
  <sheetFormatPr defaultColWidth="9.28515625" defaultRowHeight="10.199999999999999"/>
  <cols>
    <col min="1" max="19" width="9.28515625" style="46"/>
    <col min="20" max="20" width="16.28515625" style="46" customWidth="1"/>
    <col min="21" max="21" width="15.140625" style="46" customWidth="1"/>
    <col min="22" max="16384" width="9.28515625" style="46"/>
  </cols>
  <sheetData>
    <row r="1" spans="20:21" ht="13.8">
      <c r="T1" s="33" t="s">
        <v>35</v>
      </c>
      <c r="U1" s="33"/>
    </row>
    <row r="2" spans="20:21" ht="13.8">
      <c r="T2" s="33" t="s">
        <v>23</v>
      </c>
      <c r="U2" s="33" t="s">
        <v>36</v>
      </c>
    </row>
    <row r="3" spans="20:21" ht="13.2">
      <c r="T3" s="47" t="s">
        <v>2</v>
      </c>
      <c r="U3" s="47">
        <v>1</v>
      </c>
    </row>
    <row r="4" spans="20:21" ht="13.2">
      <c r="T4" s="48" t="s">
        <v>3</v>
      </c>
      <c r="U4" s="48">
        <v>1</v>
      </c>
    </row>
    <row r="5" spans="20:21" ht="13.2">
      <c r="T5" s="48" t="s">
        <v>4</v>
      </c>
      <c r="U5" s="48">
        <v>1</v>
      </c>
    </row>
    <row r="6" spans="20:21" ht="13.2">
      <c r="T6" s="48" t="s">
        <v>5</v>
      </c>
      <c r="U6" s="48">
        <v>1</v>
      </c>
    </row>
    <row r="7" spans="20:21" ht="13.2">
      <c r="T7" s="48" t="s">
        <v>6</v>
      </c>
      <c r="U7" s="48">
        <v>1</v>
      </c>
    </row>
    <row r="8" spans="20:21" ht="13.2">
      <c r="T8" s="48" t="s">
        <v>7</v>
      </c>
      <c r="U8" s="6">
        <v>1</v>
      </c>
    </row>
    <row r="9" spans="20:21" ht="13.2">
      <c r="T9" s="23" t="s">
        <v>8</v>
      </c>
      <c r="U9" s="7">
        <v>1</v>
      </c>
    </row>
    <row r="13" spans="20:21" ht="11.25" customHeight="1">
      <c r="T13" s="83"/>
      <c r="U13" s="83"/>
    </row>
    <row r="14" spans="20:21" ht="15" customHeight="1">
      <c r="T14" s="83"/>
      <c r="U14" s="83"/>
    </row>
    <row r="15" spans="20:21" ht="15">
      <c r="T15" s="56"/>
    </row>
  </sheetData>
  <sheetProtection selectLockedCells="1"/>
  <customSheetViews>
    <customSheetView guid="{13C2D283-F9BD-4961-9283-0DA2895D8229}" showGridLines="0" showRowCol="0" topLeftCell="F1">
      <selection activeCell="AA19" sqref="AA19"/>
      <pageMargins left="0.7" right="0.7" top="0.75" bottom="0.75" header="0.3" footer="0.3"/>
      <pageSetup paperSize="9" orientation="portrait" horizontalDpi="0" verticalDpi="0" r:id="rId1"/>
    </customSheetView>
  </customSheetViews>
  <mergeCells count="1">
    <mergeCell ref="T13:U14"/>
  </mergeCells>
  <phoneticPr fontId="20" type="noConversion"/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Introduction</vt:lpstr>
      <vt:lpstr>Method</vt:lpstr>
      <vt:lpstr>Diagnostic plot</vt:lpstr>
      <vt:lpstr>correctparities</vt:lpstr>
      <vt:lpstr>Method!Print_Area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Moultrie</dc:creator>
  <cp:lastModifiedBy>Danan Gu</cp:lastModifiedBy>
  <cp:lastPrinted>2011-11-13T14:52:58Z</cp:lastPrinted>
  <dcterms:created xsi:type="dcterms:W3CDTF">2011-07-13T14:15:30Z</dcterms:created>
  <dcterms:modified xsi:type="dcterms:W3CDTF">2021-11-16T01:11:36Z</dcterms:modified>
</cp:coreProperties>
</file>